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athan\Documents\aDOCUMENTS\CLASS\CE275\Reference Material\Seismic Slope Stability &amp; Earth Pressures\"/>
    </mc:Choice>
  </mc:AlternateContent>
  <bookViews>
    <workbookView xWindow="2790" yWindow="0" windowWidth="16758" windowHeight="5754" tabRatio="851" activeTab="2"/>
  </bookViews>
  <sheets>
    <sheet name="Seismic Displacement_Crustal" sheetId="9" r:id="rId1"/>
    <sheet name="Pseudo Seismic Coeff_Crustal" sheetId="12" r:id="rId2"/>
    <sheet name="Seismic Displacement_Subduction" sheetId="1" r:id="rId3"/>
    <sheet name="Pseudo. Seismic Coeff_ Subduc." sheetId="3" r:id="rId4"/>
    <sheet name="Model Coefficients_Crustal" sheetId="11" r:id="rId5"/>
    <sheet name="Model Coefficients_Subduction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16" i="3"/>
  <c r="B22" i="2"/>
  <c r="B16" i="2"/>
  <c r="B15" i="3" l="1"/>
  <c r="B21" i="1" l="1"/>
  <c r="I10" i="9"/>
  <c r="I11" i="9"/>
  <c r="I12" i="9"/>
  <c r="I13" i="9"/>
  <c r="I14" i="9"/>
  <c r="I15" i="9"/>
  <c r="I16" i="9"/>
  <c r="I9" i="9"/>
  <c r="H10" i="9"/>
  <c r="H11" i="9"/>
  <c r="H12" i="9"/>
  <c r="H13" i="9"/>
  <c r="H14" i="9"/>
  <c r="H15" i="9"/>
  <c r="H16" i="9"/>
  <c r="H9" i="9"/>
  <c r="B25" i="9"/>
  <c r="B22" i="9"/>
  <c r="L11" i="9" s="1"/>
  <c r="B21" i="9"/>
  <c r="B26" i="9" s="1"/>
  <c r="B27" i="12"/>
  <c r="I23" i="12"/>
  <c r="B16" i="12"/>
  <c r="B15" i="12"/>
  <c r="B7" i="12"/>
  <c r="B10" i="9"/>
  <c r="I11" i="1"/>
  <c r="I12" i="1"/>
  <c r="I13" i="1"/>
  <c r="I14" i="1"/>
  <c r="I15" i="1"/>
  <c r="I16" i="1"/>
  <c r="I10" i="1"/>
  <c r="I9" i="1"/>
  <c r="I23" i="3"/>
  <c r="B7" i="3"/>
  <c r="B25" i="1"/>
  <c r="K13" i="9"/>
  <c r="L9" i="9"/>
  <c r="L10" i="9"/>
  <c r="K14" i="9"/>
  <c r="L12" i="9"/>
  <c r="K9" i="9"/>
  <c r="K10" i="9"/>
  <c r="J13" i="9"/>
  <c r="L14" i="9"/>
  <c r="L15" i="9"/>
  <c r="J15" i="9"/>
  <c r="J9" i="9"/>
  <c r="K11" i="9"/>
  <c r="K15" i="9"/>
  <c r="J11" i="9"/>
  <c r="L13" i="9"/>
  <c r="B17" i="3"/>
  <c r="B18" i="3" s="1"/>
  <c r="B21" i="3" s="1"/>
  <c r="H10" i="1"/>
  <c r="H11" i="1"/>
  <c r="H12" i="1"/>
  <c r="H13" i="1"/>
  <c r="H14" i="1"/>
  <c r="H15" i="1"/>
  <c r="H16" i="1"/>
  <c r="H9" i="1"/>
  <c r="B10" i="1"/>
  <c r="B17" i="12" l="1"/>
  <c r="B18" i="12" s="1"/>
  <c r="B21" i="12" s="1"/>
  <c r="J10" i="9"/>
  <c r="J14" i="9"/>
  <c r="L16" i="9"/>
  <c r="J12" i="9"/>
  <c r="K16" i="9"/>
  <c r="J16" i="9"/>
  <c r="B29" i="9"/>
  <c r="K12" i="9"/>
  <c r="B28" i="9"/>
  <c r="B27" i="9"/>
  <c r="E21" i="1"/>
  <c r="B27" i="1"/>
  <c r="B28" i="1"/>
  <c r="B26" i="1"/>
  <c r="K14" i="1"/>
  <c r="J10" i="1"/>
  <c r="B29" i="1"/>
  <c r="J14" i="1"/>
  <c r="J11" i="1"/>
  <c r="J15" i="1"/>
  <c r="K12" i="1"/>
  <c r="L13" i="1"/>
  <c r="J9" i="1"/>
  <c r="L10" i="1"/>
  <c r="L16" i="1"/>
  <c r="K10" i="1"/>
  <c r="K9" i="1"/>
  <c r="K16" i="1"/>
  <c r="L9" i="1"/>
  <c r="L15" i="1"/>
  <c r="K15" i="1"/>
  <c r="L14" i="1"/>
  <c r="J16" i="1"/>
  <c r="L11" i="1"/>
  <c r="J12" i="1"/>
  <c r="K11" i="1"/>
  <c r="K13" i="1"/>
  <c r="L12" i="1"/>
  <c r="J13" i="1"/>
</calcChain>
</file>

<file path=xl/sharedStrings.xml><?xml version="1.0" encoding="utf-8"?>
<sst xmlns="http://schemas.openxmlformats.org/spreadsheetml/2006/main" count="255" uniqueCount="130">
  <si>
    <t>Simplified Procedure for Estimating Earthquake Induced Deviatoric Slope Displacements</t>
  </si>
  <si>
    <t>by Jonathan D. Bray and Thaleia Travasarou</t>
  </si>
  <si>
    <t>Journal of Geotechnical and Geonvironmental Engineering, ASCE, V. 133(4), pp. 381-392, April 2007</t>
  </si>
  <si>
    <t>SEE NOTES BELOW FOR GUIDANCE IN THE USE OF SPREADSHEET</t>
  </si>
  <si>
    <t>Input Parameters</t>
  </si>
  <si>
    <t>Dependence on ky</t>
  </si>
  <si>
    <t>Yield Coefficient (ky)</t>
  </si>
  <si>
    <t>Based on pseudostatic analysis</t>
  </si>
  <si>
    <t>ky</t>
  </si>
  <si>
    <t>P(D="0")</t>
  </si>
  <si>
    <t>D (cm)</t>
  </si>
  <si>
    <t>Dmedian (cm)</t>
  </si>
  <si>
    <t>D-84% (cm)</t>
  </si>
  <si>
    <t>D-16% (cm)</t>
  </si>
  <si>
    <t>Initial Fundamental Period (Ts)</t>
  </si>
  <si>
    <t>seconds</t>
  </si>
  <si>
    <t>1D: Ts=4H/Vs   2D: Ts=2.6H/Vs</t>
  </si>
  <si>
    <t>Degraded Period (1.5Ts)</t>
  </si>
  <si>
    <r>
      <t>Moment Magnitude (M</t>
    </r>
    <r>
      <rPr>
        <sz val="8"/>
        <rFont val="Arial"/>
        <family val="2"/>
      </rPr>
      <t>w</t>
    </r>
    <r>
      <rPr>
        <sz val="11"/>
        <color theme="1"/>
        <rFont val="Calibri"/>
        <family val="2"/>
        <scheme val="minor"/>
      </rPr>
      <t>)</t>
    </r>
  </si>
  <si>
    <t>Spectral Acceleration ( Sa(1.5Ts) )</t>
  </si>
  <si>
    <t>g</t>
  </si>
  <si>
    <t>Input the Spectral Acceleration at the</t>
  </si>
  <si>
    <t>base of the sliding mass assuming</t>
  </si>
  <si>
    <t>Additional Input Parameters</t>
  </si>
  <si>
    <t>there is no material above it.</t>
  </si>
  <si>
    <t>Probability of Exceedance #1 (P1)</t>
  </si>
  <si>
    <t>%</t>
  </si>
  <si>
    <t>Probability of Exceedance #2 (P2)</t>
  </si>
  <si>
    <t>Probability of Exceedance #3 (P3)</t>
  </si>
  <si>
    <t>Displacement Threshold (d_threshold)</t>
  </si>
  <si>
    <t>cm</t>
  </si>
  <si>
    <t>Intermediate Calculated Parameters</t>
  </si>
  <si>
    <t>Non-Zero Seismic Displacement Est (D)</t>
  </si>
  <si>
    <t>eq. (5) or (6)</t>
  </si>
  <si>
    <t>Standard Deviation of Non-Zero Seismic D</t>
  </si>
  <si>
    <t>Results</t>
  </si>
  <si>
    <t>Probability of Negligible Displ. (P(D=0))</t>
  </si>
  <si>
    <t>eq. (3)</t>
  </si>
  <si>
    <t xml:space="preserve">D1 </t>
  </si>
  <si>
    <t>calc. using eq. (7)</t>
  </si>
  <si>
    <t xml:space="preserve">D2 </t>
  </si>
  <si>
    <t>D3</t>
  </si>
  <si>
    <t>P(D&gt;d_threshold)</t>
  </si>
  <si>
    <t>eq. (7)</t>
  </si>
  <si>
    <t>Notes</t>
  </si>
  <si>
    <t>1. Values highlighted in blue are input parameters, and results are presented in the table with the yellow heading.</t>
  </si>
  <si>
    <t>2. Probability of Exceedance is the desired probability of exceeding a particular displacement value.</t>
  </si>
  <si>
    <t>3. Displacements D1, D2, and D3 correspond to P1, P2, and P3, respectively.</t>
  </si>
  <si>
    <t xml:space="preserve">    (e.g., the probability of exceeding displacement D1 is P1)</t>
  </si>
  <si>
    <t>4. The 16%, 50%, and 84% percentile displacement values at selected ky values are shown to the right.</t>
  </si>
  <si>
    <t>5. Calculated seismic displacements are due to deviatoric deformation only (add in volumetrically induced movement).</t>
  </si>
  <si>
    <t xml:space="preserve">Figures from Bray, J.D. (2007) “Chapter 14: Simplified Seismic Slope Displacement Procedures,” </t>
  </si>
  <si>
    <t xml:space="preserve">Earthquake Geotechnical Engineering, 4th Inter. Conf. on Earthquake Geotechnical Engineering - </t>
  </si>
  <si>
    <t xml:space="preserve">Invited Lectures, in Geotechnical, Geological, and Earthquake Engineering Series, Vol. 6, </t>
  </si>
  <si>
    <t xml:space="preserve">Pitilakis, Kyriazis D., Ed., Springer, Vol. 6, pp. 327-353. </t>
  </si>
  <si>
    <t>Model for Probability of Zero</t>
  </si>
  <si>
    <t>a</t>
  </si>
  <si>
    <t>b</t>
  </si>
  <si>
    <t>c</t>
  </si>
  <si>
    <t>d</t>
  </si>
  <si>
    <t>Model for Displacement Estimate</t>
  </si>
  <si>
    <t>e</t>
  </si>
  <si>
    <t>f</t>
  </si>
  <si>
    <t>h</t>
  </si>
  <si>
    <t>s</t>
  </si>
  <si>
    <t>For Ts &gt; 0.7 s</t>
  </si>
  <si>
    <t>Pseudostatic Seismic Coefficient Based on the Bray and Travasarou (2007) Seismic Slope Displacement Methodology</t>
  </si>
  <si>
    <t>from Bray and Travasarou (2009) Journal of Geotechnical and Geoenvironmental Engineering, ASCE, V. 135(9), Sept.</t>
  </si>
  <si>
    <t>Da (cm)</t>
  </si>
  <si>
    <t>Allowable Seismic Displacement Threshold</t>
  </si>
  <si>
    <t>Ts (s)</t>
  </si>
  <si>
    <t>Initial Fundamental Period of Slide Mass</t>
  </si>
  <si>
    <t>1.5Ts (s)</t>
  </si>
  <si>
    <t>Degraded Period of Slide Mass</t>
  </si>
  <si>
    <t>Sa(1.5Ts) (g)</t>
  </si>
  <si>
    <t>Spectral Acceleration at 1.5Ts (5% damping) at the base of the sliding mass assuming there is no material above it</t>
  </si>
  <si>
    <t>Mw</t>
  </si>
  <si>
    <t>Moment Magnitude</t>
  </si>
  <si>
    <t xml:space="preserve">Normally distributed random variable with zero mean and standard deviation of 0.66 </t>
  </si>
  <si>
    <t xml:space="preserve">Set to 0.0 for Da at the median (50%) estimate level, and set to 0.66 for Da at the 16% probability of exceedance level </t>
  </si>
  <si>
    <t>Intermediate Parameters</t>
  </si>
  <si>
    <t>x1 =</t>
  </si>
  <si>
    <t>constant</t>
  </si>
  <si>
    <t>a =</t>
  </si>
  <si>
    <t>Eq. 2b</t>
  </si>
  <si>
    <t>b =</t>
  </si>
  <si>
    <t>Eq. 2c</t>
  </si>
  <si>
    <t>x3 =</t>
  </si>
  <si>
    <t>value in brackets in Eq. 2a</t>
  </si>
  <si>
    <t>Pseudostatic k value</t>
  </si>
  <si>
    <r>
      <t>k</t>
    </r>
    <r>
      <rPr>
        <sz val="10"/>
        <rFont val="Arial"/>
        <family val="2"/>
      </rPr>
      <t xml:space="preserve"> =</t>
    </r>
  </si>
  <si>
    <t>solution of Eq. 2a</t>
  </si>
  <si>
    <r>
      <t xml:space="preserve">With this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value, if the pseudostatic FS &gt;= 1.0, then the displacement will be less than </t>
    </r>
  </si>
  <si>
    <r>
      <t xml:space="preserve">cm at the 50% or 16% probability of exceedance level (i.e., </t>
    </r>
    <r>
      <rPr>
        <sz val="10"/>
        <rFont val="Symbol"/>
        <family val="1"/>
        <charset val="2"/>
      </rPr>
      <t>e</t>
    </r>
    <r>
      <rPr>
        <sz val="10"/>
        <rFont val="Arial"/>
        <family val="2"/>
      </rPr>
      <t xml:space="preserve"> = 0 or 0.66, respectively).</t>
    </r>
  </si>
  <si>
    <t>k_15cm =</t>
  </si>
  <si>
    <t>using simplified screening equation developed for BC engineers, which assumes Ts=0.33s, median Da=15 cm, and Sa(0.5s) estimated at the 2% probability of exceedance in 50 year level</t>
  </si>
  <si>
    <t>x2 =</t>
  </si>
  <si>
    <t>value in brackets in Eq. 2c</t>
  </si>
  <si>
    <t>For Ts &lt;= 0.7 s</t>
  </si>
  <si>
    <r>
      <t>P("0")= 1-</t>
    </r>
    <r>
      <rPr>
        <sz val="10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(a+blnky+clnkyTs + dlnSA15)</t>
    </r>
  </si>
  <si>
    <t>ln(D)=a+blnky + clnky2 + dlnky*lnSA15 + e*ln(SA15) + f*[ln(SA15)]^2 + g*Ts + h*(M-7)</t>
  </si>
  <si>
    <t>Coefficients</t>
  </si>
  <si>
    <t>Values</t>
  </si>
  <si>
    <t>Rigid Block (Ts=0)</t>
  </si>
  <si>
    <r>
      <t>Moment Magnitude (Mw</t>
    </r>
    <r>
      <rPr>
        <sz val="10"/>
        <color theme="1"/>
        <rFont val="Arial"/>
        <family val="2"/>
      </rPr>
      <t>)</t>
    </r>
  </si>
  <si>
    <t>7. Rigid slope is assumed for Ts &lt; 0.05 s, i.e. Ts = 0.0.  If Ts is just less than 0.05 s, set Ts = 0.050 s</t>
  </si>
  <si>
    <t>8. When a value for D is not calculated, D is &lt; 1cm</t>
  </si>
  <si>
    <t>9. ky should be estimated with a slope stability program; the simplified equations shown below provide approximate values.</t>
  </si>
  <si>
    <t xml:space="preserve">10. Examples of how Ts is estimated are shown below. </t>
  </si>
  <si>
    <t>11. Vs = weighted avg. shear wave velocity for the sliding mass, e.g., for 2 layers, Vs = [(h1)(Vs1) + (h2)(Vs2)]/(h1 + h2)</t>
  </si>
  <si>
    <t>6. ky may range between 0.01 and 0.5, Ts between 0 and 2 s, Sa between 0.002 and 2.7 g, M between 4.5 and 8</t>
  </si>
  <si>
    <t>6. ky may range between 0.01 and 0.8, Ts between 0 and 2 s, Sa between 0.002 and 4.5 g, M between 5.5 and 9</t>
  </si>
  <si>
    <t>eq. (4) or (5)</t>
  </si>
  <si>
    <t>eq. (2) or (3)</t>
  </si>
  <si>
    <t>calc. using eq. (6)</t>
  </si>
  <si>
    <t>eq. (6)</t>
  </si>
  <si>
    <t>Simplified Procedure for Estimating Seismic Slope Displacements in Subduction Zones</t>
  </si>
  <si>
    <r>
      <t>P("0")= 1-</t>
    </r>
    <r>
      <rPr>
        <sz val="10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(a+blnky+cln(ky)^2+dTslnky+eTs +flnSA15)</t>
    </r>
  </si>
  <si>
    <t>Pseudostatic Seismic Coefficient Based on the Macedo, Bray and Travasarou (2017) Seismic Slope Displacement Methodology</t>
  </si>
  <si>
    <t>Normally distributed random variable with zero mean and standard deviation of 0.73</t>
  </si>
  <si>
    <t xml:space="preserve">Set to 0.0 for Da at the median (50%) estimate level, and set to 0.73 for Da at the 16% probability of exceedance level </t>
  </si>
  <si>
    <r>
      <t xml:space="preserve">cm at the 50% or 16% probability of exceedance level (i.e., </t>
    </r>
    <r>
      <rPr>
        <sz val="10"/>
        <rFont val="Symbol"/>
        <family val="1"/>
        <charset val="2"/>
      </rPr>
      <t>e</t>
    </r>
    <r>
      <rPr>
        <sz val="10"/>
        <rFont val="Arial"/>
        <family val="2"/>
      </rPr>
      <t xml:space="preserve"> = 0 or 0.73, respectively).</t>
    </r>
  </si>
  <si>
    <t>i</t>
  </si>
  <si>
    <t>ln(D)=a+blnky + clnky2 + dlnky*lnSA15 + e*ln(SA15) + f*[ln(SA15)]^2 + g*Ts + h*(M)+i*Ts^2</t>
  </si>
  <si>
    <t>Eq. 8b</t>
  </si>
  <si>
    <t>value in brackets in Eq. 8c</t>
  </si>
  <si>
    <t>Eq. 8c</t>
  </si>
  <si>
    <t>value in brackets in Eq. 8a</t>
  </si>
  <si>
    <t>by Jonathan D. Bray, Jorge Macedo and Thaleia Travasarou</t>
  </si>
  <si>
    <t>Simplified Procedure for Estimating Seismic Slope Displacements for Subduction Zone Earthquakes, ASCE JGGE Journal, 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</si>
</sst>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name val="Symbol"/>
      <family val="1"/>
      <charset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0" xfId="0" applyFont="1" applyBorder="1" applyProtection="1"/>
    <xf numFmtId="0" fontId="1" fillId="3" borderId="1" xfId="0" applyFont="1" applyFill="1" applyBorder="1" applyProtection="1"/>
    <xf numFmtId="2" fontId="4" fillId="0" borderId="0" xfId="0" applyNumberFormat="1" applyFont="1" applyFill="1" applyBorder="1" applyProtection="1"/>
    <xf numFmtId="2" fontId="4" fillId="0" borderId="2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4" fillId="0" borderId="0" xfId="0" applyNumberFormat="1" applyFont="1" applyProtection="1"/>
    <xf numFmtId="0" fontId="0" fillId="0" borderId="0" xfId="0" applyBorder="1" applyProtection="1">
      <protection locked="0"/>
    </xf>
    <xf numFmtId="0" fontId="1" fillId="0" borderId="0" xfId="0" applyFont="1"/>
    <xf numFmtId="164" fontId="4" fillId="0" borderId="0" xfId="0" applyNumberFormat="1" applyFont="1"/>
    <xf numFmtId="0" fontId="7" fillId="0" borderId="0" xfId="0" applyFont="1"/>
    <xf numFmtId="164" fontId="0" fillId="0" borderId="0" xfId="0" applyNumberForma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1" fillId="3" borderId="1" xfId="0" applyFont="1" applyFill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4" fillId="0" borderId="0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0" fontId="4" fillId="0" borderId="0" xfId="1"/>
    <xf numFmtId="0" fontId="1" fillId="0" borderId="0" xfId="1" applyFont="1" applyProtection="1"/>
    <xf numFmtId="0" fontId="4" fillId="0" borderId="0" xfId="1" applyProtection="1"/>
    <xf numFmtId="0" fontId="4" fillId="0" borderId="0" xfId="1" applyBorder="1" applyProtection="1"/>
    <xf numFmtId="0" fontId="4" fillId="0" borderId="0" xfId="1" applyProtection="1">
      <protection locked="0"/>
    </xf>
    <xf numFmtId="0" fontId="2" fillId="0" borderId="0" xfId="1" applyFont="1" applyProtection="1"/>
    <xf numFmtId="0" fontId="3" fillId="0" borderId="0" xfId="1" applyFont="1" applyProtection="1"/>
    <xf numFmtId="0" fontId="1" fillId="0" borderId="1" xfId="1" applyFont="1" applyBorder="1" applyProtection="1"/>
    <xf numFmtId="0" fontId="4" fillId="0" borderId="1" xfId="1" applyBorder="1" applyProtection="1"/>
    <xf numFmtId="0" fontId="1" fillId="0" borderId="0" xfId="1" applyFont="1" applyBorder="1" applyProtection="1"/>
    <xf numFmtId="0" fontId="4" fillId="0" borderId="0" xfId="1" applyFont="1" applyProtection="1"/>
    <xf numFmtId="164" fontId="4" fillId="2" borderId="0" xfId="1" applyNumberFormat="1" applyFill="1" applyProtection="1">
      <protection locked="0"/>
    </xf>
    <xf numFmtId="0" fontId="1" fillId="0" borderId="1" xfId="1" applyFont="1" applyBorder="1" applyAlignment="1" applyProtection="1">
      <alignment horizontal="left"/>
    </xf>
    <xf numFmtId="0" fontId="1" fillId="0" borderId="1" xfId="1" applyFont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2" fontId="4" fillId="2" borderId="0" xfId="1" applyNumberFormat="1" applyFill="1" applyProtection="1">
      <protection locked="0"/>
    </xf>
    <xf numFmtId="164" fontId="4" fillId="0" borderId="0" xfId="1" applyNumberFormat="1" applyFont="1" applyFill="1" applyBorder="1" applyAlignment="1" applyProtection="1">
      <alignment horizontal="left"/>
    </xf>
    <xf numFmtId="2" fontId="4" fillId="0" borderId="0" xfId="1" applyNumberFormat="1" applyFill="1" applyBorder="1" applyAlignment="1" applyProtection="1">
      <alignment horizontal="center"/>
    </xf>
    <xf numFmtId="165" fontId="4" fillId="0" borderId="0" xfId="1" applyNumberFormat="1" applyFill="1" applyBorder="1" applyAlignment="1" applyProtection="1">
      <alignment horizontal="center"/>
    </xf>
    <xf numFmtId="2" fontId="4" fillId="0" borderId="0" xfId="1" applyNumberFormat="1" applyProtection="1"/>
    <xf numFmtId="0" fontId="4" fillId="0" borderId="0" xfId="1" applyFill="1" applyBorder="1" applyAlignment="1" applyProtection="1">
      <alignment horizontal="left"/>
    </xf>
    <xf numFmtId="165" fontId="4" fillId="2" borderId="0" xfId="1" applyNumberFormat="1" applyFill="1" applyProtection="1">
      <protection locked="0"/>
    </xf>
    <xf numFmtId="0" fontId="4" fillId="0" borderId="2" xfId="1" applyBorder="1" applyProtection="1"/>
    <xf numFmtId="0" fontId="4" fillId="2" borderId="2" xfId="1" applyFill="1" applyBorder="1" applyProtection="1">
      <protection locked="0"/>
    </xf>
    <xf numFmtId="0" fontId="4" fillId="2" borderId="0" xfId="1" applyNumberFormat="1" applyFill="1" applyProtection="1">
      <protection locked="0"/>
    </xf>
    <xf numFmtId="0" fontId="4" fillId="2" borderId="0" xfId="1" applyFill="1" applyProtection="1">
      <protection locked="0"/>
    </xf>
    <xf numFmtId="0" fontId="4" fillId="0" borderId="2" xfId="1" applyFill="1" applyBorder="1" applyAlignment="1" applyProtection="1">
      <alignment horizontal="left"/>
    </xf>
    <xf numFmtId="2" fontId="4" fillId="0" borderId="2" xfId="1" applyNumberFormat="1" applyFill="1" applyBorder="1" applyAlignment="1" applyProtection="1">
      <alignment horizontal="center"/>
    </xf>
    <xf numFmtId="165" fontId="4" fillId="0" borderId="2" xfId="1" applyNumberFormat="1" applyFill="1" applyBorder="1" applyAlignment="1" applyProtection="1">
      <alignment horizontal="center"/>
    </xf>
    <xf numFmtId="0" fontId="4" fillId="0" borderId="2" xfId="1" applyFont="1" applyBorder="1" applyProtection="1"/>
    <xf numFmtId="0" fontId="4" fillId="0" borderId="0" xfId="1" applyFont="1" applyBorder="1" applyProtection="1"/>
    <xf numFmtId="0" fontId="4" fillId="0" borderId="1" xfId="1" applyFill="1" applyBorder="1" applyProtection="1"/>
    <xf numFmtId="2" fontId="4" fillId="0" borderId="0" xfId="1" applyNumberFormat="1" applyFill="1" applyBorder="1" applyProtection="1"/>
    <xf numFmtId="0" fontId="4" fillId="0" borderId="2" xfId="1" applyFill="1" applyBorder="1" applyProtection="1"/>
    <xf numFmtId="0" fontId="1" fillId="3" borderId="1" xfId="1" applyFont="1" applyFill="1" applyBorder="1" applyProtection="1"/>
    <xf numFmtId="0" fontId="4" fillId="3" borderId="1" xfId="1" applyFill="1" applyBorder="1" applyProtection="1"/>
    <xf numFmtId="2" fontId="4" fillId="0" borderId="0" xfId="1" applyNumberFormat="1" applyFont="1" applyFill="1" applyBorder="1" applyProtection="1"/>
    <xf numFmtId="2" fontId="4" fillId="0" borderId="2" xfId="1" applyNumberFormat="1" applyFont="1" applyFill="1" applyBorder="1" applyAlignment="1" applyProtection="1">
      <alignment horizontal="center"/>
    </xf>
    <xf numFmtId="0" fontId="6" fillId="0" borderId="0" xfId="1" applyFont="1" applyProtection="1"/>
    <xf numFmtId="0" fontId="4" fillId="0" borderId="0" xfId="1" applyNumberFormat="1" applyFont="1" applyProtection="1"/>
    <xf numFmtId="0" fontId="4" fillId="0" borderId="0" xfId="1" applyBorder="1" applyProtection="1">
      <protection locked="0"/>
    </xf>
    <xf numFmtId="0" fontId="1" fillId="0" borderId="0" xfId="1" applyFont="1"/>
    <xf numFmtId="164" fontId="4" fillId="0" borderId="0" xfId="1" applyNumberFormat="1" applyFont="1"/>
    <xf numFmtId="0" fontId="7" fillId="0" borderId="0" xfId="1" applyFont="1"/>
    <xf numFmtId="164" fontId="4" fillId="0" borderId="0" xfId="1" applyNumberFormat="1"/>
    <xf numFmtId="0" fontId="2" fillId="0" borderId="0" xfId="1" applyFont="1"/>
    <xf numFmtId="0" fontId="1" fillId="0" borderId="1" xfId="1" applyFont="1" applyBorder="1"/>
    <xf numFmtId="0" fontId="4" fillId="0" borderId="1" xfId="1" applyBorder="1"/>
    <xf numFmtId="0" fontId="4" fillId="0" borderId="0" xfId="1" applyFont="1"/>
    <xf numFmtId="2" fontId="4" fillId="0" borderId="0" xfId="1" applyNumberFormat="1" applyFill="1"/>
    <xf numFmtId="0" fontId="4" fillId="0" borderId="0" xfId="1" applyFont="1" applyBorder="1"/>
    <xf numFmtId="0" fontId="4" fillId="2" borderId="0" xfId="1" applyFill="1" applyBorder="1" applyProtection="1">
      <protection locked="0"/>
    </xf>
    <xf numFmtId="0" fontId="7" fillId="0" borderId="2" xfId="1" applyFont="1" applyBorder="1"/>
    <xf numFmtId="0" fontId="4" fillId="0" borderId="0" xfId="1" applyFill="1"/>
    <xf numFmtId="0" fontId="4" fillId="0" borderId="0" xfId="1" applyFont="1" applyFill="1" applyBorder="1"/>
    <xf numFmtId="0" fontId="4" fillId="0" borderId="2" xfId="1" applyFont="1" applyBorder="1"/>
    <xf numFmtId="164" fontId="4" fillId="0" borderId="2" xfId="1" applyNumberFormat="1" applyBorder="1"/>
    <xf numFmtId="2" fontId="4" fillId="0" borderId="2" xfId="1" applyNumberFormat="1" applyBorder="1"/>
    <xf numFmtId="2" fontId="4" fillId="0" borderId="0" xfId="1" applyNumberFormat="1"/>
    <xf numFmtId="0" fontId="1" fillId="3" borderId="1" xfId="1" applyFont="1" applyFill="1" applyBorder="1"/>
    <xf numFmtId="2" fontId="4" fillId="3" borderId="1" xfId="1" applyNumberFormat="1" applyFill="1" applyBorder="1"/>
    <xf numFmtId="0" fontId="4" fillId="3" borderId="1" xfId="1" applyFill="1" applyBorder="1"/>
    <xf numFmtId="0" fontId="1" fillId="0" borderId="3" xfId="1" applyFont="1" applyBorder="1" applyAlignment="1">
      <alignment horizontal="center"/>
    </xf>
    <xf numFmtId="164" fontId="4" fillId="3" borderId="3" xfId="1" applyNumberFormat="1" applyFill="1" applyBorder="1" applyAlignment="1">
      <alignment horizontal="center"/>
    </xf>
    <xf numFmtId="0" fontId="4" fillId="0" borderId="3" xfId="1" applyFont="1" applyBorder="1"/>
    <xf numFmtId="2" fontId="4" fillId="0" borderId="3" xfId="1" applyNumberFormat="1" applyBorder="1"/>
    <xf numFmtId="164" fontId="4" fillId="0" borderId="0" xfId="1" applyNumberFormat="1" applyBorder="1"/>
    <xf numFmtId="0" fontId="4" fillId="0" borderId="0" xfId="1" applyBorder="1"/>
    <xf numFmtId="2" fontId="4" fillId="0" borderId="0" xfId="1" applyNumberFormat="1" applyBorder="1"/>
    <xf numFmtId="0" fontId="4" fillId="0" borderId="0" xfId="1" applyAlignment="1">
      <alignment horizontal="left"/>
    </xf>
    <xf numFmtId="0" fontId="4" fillId="0" borderId="0" xfId="1" applyFont="1" applyAlignment="1">
      <alignment horizontal="right"/>
    </xf>
    <xf numFmtId="0" fontId="9" fillId="0" borderId="0" xfId="0" applyFont="1" applyProtection="1"/>
    <xf numFmtId="164" fontId="9" fillId="2" borderId="0" xfId="0" applyNumberFormat="1" applyFont="1" applyFill="1" applyProtection="1">
      <protection locked="0"/>
    </xf>
    <xf numFmtId="2" fontId="9" fillId="2" borderId="0" xfId="0" applyNumberFormat="1" applyFont="1" applyFill="1" applyProtection="1">
      <protection locked="0"/>
    </xf>
    <xf numFmtId="2" fontId="9" fillId="0" borderId="0" xfId="0" applyNumberFormat="1" applyFont="1" applyProtection="1"/>
    <xf numFmtId="165" fontId="9" fillId="2" borderId="0" xfId="0" applyNumberFormat="1" applyFont="1" applyFill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Border="1" applyProtection="1"/>
    <xf numFmtId="0" fontId="9" fillId="0" borderId="1" xfId="0" applyFont="1" applyFill="1" applyBorder="1" applyProtection="1"/>
    <xf numFmtId="0" fontId="9" fillId="0" borderId="2" xfId="0" applyFont="1" applyFill="1" applyBorder="1" applyProtection="1"/>
    <xf numFmtId="0" fontId="9" fillId="3" borderId="1" xfId="0" applyFont="1" applyFill="1" applyBorder="1" applyProtection="1"/>
    <xf numFmtId="0" fontId="9" fillId="0" borderId="1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2" fontId="9" fillId="0" borderId="2" xfId="0" applyNumberFormat="1" applyFont="1" applyFill="1" applyBorder="1" applyAlignment="1" applyProtection="1">
      <alignment horizontal="center"/>
    </xf>
    <xf numFmtId="0" fontId="9" fillId="0" borderId="0" xfId="0" applyFont="1"/>
    <xf numFmtId="0" fontId="9" fillId="0" borderId="1" xfId="0" applyFont="1" applyBorder="1"/>
    <xf numFmtId="2" fontId="9" fillId="0" borderId="0" xfId="0" applyNumberFormat="1" applyFont="1" applyFill="1"/>
    <xf numFmtId="0" fontId="9" fillId="2" borderId="0" xfId="0" applyFont="1" applyFill="1" applyBorder="1" applyProtection="1">
      <protection locked="0"/>
    </xf>
    <xf numFmtId="0" fontId="9" fillId="0" borderId="0" xfId="0" applyFont="1" applyFill="1"/>
    <xf numFmtId="164" fontId="9" fillId="0" borderId="0" xfId="0" applyNumberFormat="1" applyFont="1"/>
    <xf numFmtId="0" fontId="9" fillId="0" borderId="0" xfId="0" applyFont="1" applyFill="1" applyBorder="1"/>
    <xf numFmtId="167" fontId="9" fillId="0" borderId="0" xfId="0" applyNumberFormat="1" applyFont="1"/>
    <xf numFmtId="164" fontId="9" fillId="0" borderId="2" xfId="0" applyNumberFormat="1" applyFont="1" applyBorder="1"/>
    <xf numFmtId="2" fontId="9" fillId="0" borderId="2" xfId="0" applyNumberFormat="1" applyFont="1" applyBorder="1"/>
    <xf numFmtId="2" fontId="9" fillId="0" borderId="0" xfId="0" applyNumberFormat="1" applyFont="1"/>
    <xf numFmtId="2" fontId="9" fillId="3" borderId="1" xfId="0" applyNumberFormat="1" applyFont="1" applyFill="1" applyBorder="1"/>
    <xf numFmtId="0" fontId="9" fillId="3" borderId="1" xfId="0" applyFont="1" applyFill="1" applyBorder="1"/>
    <xf numFmtId="166" fontId="9" fillId="3" borderId="3" xfId="0" applyNumberFormat="1" applyFont="1" applyFill="1" applyBorder="1" applyAlignment="1">
      <alignment horizontal="center"/>
    </xf>
    <xf numFmtId="2" fontId="9" fillId="0" borderId="3" xfId="0" applyNumberFormat="1" applyFont="1" applyBorder="1"/>
    <xf numFmtId="2" fontId="9" fillId="0" borderId="0" xfId="0" applyNumberFormat="1" applyFont="1" applyFill="1" applyBorder="1" applyProtection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GM on "rock"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'F:\Users\Cepamir\Escritorio\Uninorte\PEER\PEER Internship Documents\Jorge Macedo\[Bray&amp;Travasarou_2007-09_SeismicDispl_Modified.xls]Model Coefficients'!#REF!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'F:\Users\Cepamir\Escritorio\Uninorte\PEER\PEER Internship Documents\Jorge Macedo\[Bray&amp;Travasarou_2007-09_SeismicDispl_Modified.xls]Model Coefficients'!#REF!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A4-48BA-BD3E-DC13B5EC8416}"/>
            </c:ext>
          </c:extLst>
        </c:ser>
        <c:ser>
          <c:idx val="1"/>
          <c:order val="1"/>
          <c:tx>
            <c:v>GM on "soil"</c:v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'F:\Users\Cepamir\Escritorio\Uninorte\PEER\PEER Internship Documents\Jorge Macedo\[Bray&amp;Travasarou_2007-09_SeismicDispl_Modified.xls]Model Coefficients'!#REF!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'F:\Users\Cepamir\Escritorio\Uninorte\PEER\PEER Internship Documents\Jorge Macedo\[Bray&amp;Travasarou_2007-09_SeismicDispl_Modified.xls]Model Coefficients'!#REF!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A4-48BA-BD3E-DC13B5EC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38040"/>
        <c:axId val="242841568"/>
      </c:scatterChart>
      <c:valAx>
        <c:axId val="242838040"/>
        <c:scaling>
          <c:orientation val="minMax"/>
          <c:max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Period (s)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41568"/>
        <c:crosses val="autoZero"/>
        <c:crossBetween val="midCat"/>
      </c:valAx>
      <c:valAx>
        <c:axId val="24284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"Median" Displacement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38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1247803163443"/>
          <c:y val="3.0088521578160932E-2"/>
          <c:w val="0.82073813708260102"/>
          <c:h val="0.80000069137227892"/>
        </c:manualLayout>
      </c:layout>
      <c:scatterChart>
        <c:scatterStyle val="lineMarker"/>
        <c:varyColors val="0"/>
        <c:ser>
          <c:idx val="1"/>
          <c:order val="0"/>
          <c:tx>
            <c:v>Median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'Seismic Displacement_Crustal'!$G$9:$G$16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Displacement_Crustal'!$J$9:$J$16</c:f>
              <c:numCache>
                <c:formatCode>0.0</c:formatCode>
                <c:ptCount val="8"/>
                <c:pt idx="0">
                  <c:v>118.94155721088663</c:v>
                </c:pt>
                <c:pt idx="1">
                  <c:v>50.191054628978812</c:v>
                </c:pt>
                <c:pt idx="2">
                  <c:v>31.773774193305471</c:v>
                </c:pt>
                <c:pt idx="3">
                  <c:v>18.01936517119676</c:v>
                </c:pt>
                <c:pt idx="4">
                  <c:v>8.4049053994485643</c:v>
                </c:pt>
                <c:pt idx="5">
                  <c:v>4.1419873935277769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51-4CAB-9E71-BFFBE8FF7690}"/>
            </c:ext>
          </c:extLst>
        </c:ser>
        <c:ser>
          <c:idx val="0"/>
          <c:order val="1"/>
          <c:tx>
            <c:v>84% Percentile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'Seismic Displacement_Crustal'!$G$9:$G$16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Displacement_Crustal'!$K$9:$K$16</c:f>
              <c:numCache>
                <c:formatCode>0.0</c:formatCode>
                <c:ptCount val="8"/>
                <c:pt idx="0">
                  <c:v>229.28699210070627</c:v>
                </c:pt>
                <c:pt idx="1">
                  <c:v>96.754710723598464</c:v>
                </c:pt>
                <c:pt idx="2">
                  <c:v>61.251236997345785</c:v>
                </c:pt>
                <c:pt idx="3">
                  <c:v>34.740120331065505</c:v>
                </c:pt>
                <c:pt idx="4">
                  <c:v>16.322376255558709</c:v>
                </c:pt>
                <c:pt idx="5">
                  <c:v>8.5075251540264691</c:v>
                </c:pt>
                <c:pt idx="6">
                  <c:v>2.1829838338545344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51-4CAB-9E71-BFFBE8FF7690}"/>
            </c:ext>
          </c:extLst>
        </c:ser>
        <c:ser>
          <c:idx val="2"/>
          <c:order val="2"/>
          <c:tx>
            <c:v>16% Percentile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'Seismic Displacement_Crustal'!$G$9:$G$16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Displacement_Crustal'!$L$9:$L$16</c:f>
              <c:numCache>
                <c:formatCode>0.0</c:formatCode>
                <c:ptCount val="8"/>
                <c:pt idx="0">
                  <c:v>61.700377776062417</c:v>
                </c:pt>
                <c:pt idx="1">
                  <c:v>26.036375255128952</c:v>
                </c:pt>
                <c:pt idx="2">
                  <c:v>16.482460371635504</c:v>
                </c:pt>
                <c:pt idx="3">
                  <c:v>9.3438024832203297</c:v>
                </c:pt>
                <c:pt idx="4">
                  <c:v>4.2374726788023667</c:v>
                </c:pt>
                <c:pt idx="5">
                  <c:v>1.3901869756458813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51-4CAB-9E71-BFFBE8F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36472"/>
        <c:axId val="242838432"/>
      </c:scatterChart>
      <c:valAx>
        <c:axId val="242836472"/>
        <c:scaling>
          <c:orientation val="minMax"/>
          <c:max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Yield Coefficient </a:t>
                </a:r>
              </a:p>
            </c:rich>
          </c:tx>
          <c:layout>
            <c:manualLayout>
              <c:xMode val="edge"/>
              <c:yMode val="edge"/>
              <c:x val="0.44112470556565048"/>
              <c:y val="0.90796524391045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38432"/>
        <c:crossesAt val="0.1"/>
        <c:crossBetween val="midCat"/>
      </c:valAx>
      <c:valAx>
        <c:axId val="242838432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Median Displacement (cm)</a:t>
                </a:r>
              </a:p>
            </c:rich>
          </c:tx>
          <c:layout>
            <c:manualLayout>
              <c:xMode val="edge"/>
              <c:yMode val="edge"/>
              <c:x val="2.7247952980236446E-2"/>
              <c:y val="0.18676148786910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36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39441864638713"/>
          <c:y val="4.1736227045075125E-2"/>
          <c:w val="0.19316275209188594"/>
          <c:h val="0.10183639398998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GM on "rock"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'Seismic Displacement'!#REF!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'Seismic Displacement'!#REF!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D3-44BB-B12F-00F00D5AB4F4}"/>
            </c:ext>
          </c:extLst>
        </c:ser>
        <c:ser>
          <c:idx val="1"/>
          <c:order val="1"/>
          <c:tx>
            <c:v>GM on "soil"</c:v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'Seismic Displacement'!#REF!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'Seismic Displacement'!#REF!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D3-44BB-B12F-00F00D5AB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42744"/>
        <c:axId val="242837648"/>
      </c:scatterChart>
      <c:valAx>
        <c:axId val="242842744"/>
        <c:scaling>
          <c:orientation val="minMax"/>
          <c:max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Period (s)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37648"/>
        <c:crosses val="autoZero"/>
        <c:crossBetween val="midCat"/>
      </c:valAx>
      <c:valAx>
        <c:axId val="24283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"Median" Displacement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42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1247803163443"/>
          <c:y val="3.0088521578160932E-2"/>
          <c:w val="0.82073813708260102"/>
          <c:h val="0.80000069137227892"/>
        </c:manualLayout>
      </c:layout>
      <c:scatterChart>
        <c:scatterStyle val="lineMarker"/>
        <c:varyColors val="0"/>
        <c:ser>
          <c:idx val="1"/>
          <c:order val="0"/>
          <c:tx>
            <c:v>Median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'Seismic Displacement_Subduction'!$G$9:$G$16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Displacement_Subduction'!$J$9:$J$16</c:f>
              <c:numCache>
                <c:formatCode>0.0</c:formatCode>
                <c:ptCount val="8"/>
                <c:pt idx="0">
                  <c:v>347.18094436147794</c:v>
                </c:pt>
                <c:pt idx="1">
                  <c:v>159.20695403642239</c:v>
                </c:pt>
                <c:pt idx="2">
                  <c:v>101.44524503325815</c:v>
                </c:pt>
                <c:pt idx="3">
                  <c:v>57.131407813809922</c:v>
                </c:pt>
                <c:pt idx="4">
                  <c:v>26.366776335438331</c:v>
                </c:pt>
                <c:pt idx="5">
                  <c:v>14.074883706986169</c:v>
                </c:pt>
                <c:pt idx="6">
                  <c:v>4.8724204988593938</c:v>
                </c:pt>
                <c:pt idx="7" formatCode="0.00">
                  <c:v>1.4257703030278246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9A-47F5-80A8-F0ED9E1FBB61}"/>
            </c:ext>
          </c:extLst>
        </c:ser>
        <c:ser>
          <c:idx val="0"/>
          <c:order val="1"/>
          <c:tx>
            <c:v>84% Percentile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'Seismic Displacement_Subduction'!$G$9:$G$16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Displacement_Subduction'!$K$9:$K$16</c:f>
              <c:numCache>
                <c:formatCode>0.0</c:formatCode>
                <c:ptCount val="8"/>
                <c:pt idx="0">
                  <c:v>717.51966309709633</c:v>
                </c:pt>
                <c:pt idx="1">
                  <c:v>329.03338123301597</c:v>
                </c:pt>
                <c:pt idx="2">
                  <c:v>209.65712324173629</c:v>
                </c:pt>
                <c:pt idx="3">
                  <c:v>118.07361385006982</c:v>
                </c:pt>
                <c:pt idx="4">
                  <c:v>54.492921024854226</c:v>
                </c:pt>
                <c:pt idx="5">
                  <c:v>29.107384862191168</c:v>
                </c:pt>
                <c:pt idx="6">
                  <c:v>10.418720818928815</c:v>
                </c:pt>
                <c:pt idx="7" formatCode="0.00">
                  <c:v>3.9715766392609178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9A-47F5-80A8-F0ED9E1FBB61}"/>
            </c:ext>
          </c:extLst>
        </c:ser>
        <c:ser>
          <c:idx val="2"/>
          <c:order val="2"/>
          <c:tx>
            <c:v>16% Percentile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'Seismic Displacement_Subduction'!$G$9:$G$16</c:f>
              <c:numCache>
                <c:formatCode>General</c:formatCode>
                <c:ptCount val="8"/>
                <c:pt idx="0" formatCode="0.00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</c:numCache>
            </c:numRef>
          </c:xVal>
          <c:yVal>
            <c:numRef>
              <c:f>'Seismic Displacement_Subduction'!$L$9:$L$16</c:f>
              <c:numCache>
                <c:formatCode>0.0</c:formatCode>
                <c:ptCount val="8"/>
                <c:pt idx="0">
                  <c:v>167.98788148530036</c:v>
                </c:pt>
                <c:pt idx="1">
                  <c:v>77.034293963034557</c:v>
                </c:pt>
                <c:pt idx="2">
                  <c:v>49.085562086768803</c:v>
                </c:pt>
                <c:pt idx="3">
                  <c:v>27.643752009275715</c:v>
                </c:pt>
                <c:pt idx="4">
                  <c:v>12.757341582238864</c:v>
                </c:pt>
                <c:pt idx="5">
                  <c:v>6.7940391482517617</c:v>
                </c:pt>
                <c:pt idx="6">
                  <c:v>2.0163049379446822</c:v>
                </c:pt>
                <c:pt idx="7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9A-47F5-80A8-F0ED9E1FB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839608"/>
        <c:axId val="242594424"/>
      </c:scatterChart>
      <c:valAx>
        <c:axId val="242839608"/>
        <c:scaling>
          <c:orientation val="minMax"/>
          <c:max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Yield Coefficient </a:t>
                </a:r>
              </a:p>
            </c:rich>
          </c:tx>
          <c:layout>
            <c:manualLayout>
              <c:xMode val="edge"/>
              <c:yMode val="edge"/>
              <c:x val="0.44112470556565048"/>
              <c:y val="0.90796524391045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594424"/>
        <c:crossesAt val="0.1"/>
        <c:crossBetween val="midCat"/>
      </c:valAx>
      <c:valAx>
        <c:axId val="242594424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Median Displacement (cm)</a:t>
                </a:r>
              </a:p>
            </c:rich>
          </c:tx>
          <c:layout>
            <c:manualLayout>
              <c:xMode val="edge"/>
              <c:yMode val="edge"/>
              <c:x val="2.7247952980236446E-2"/>
              <c:y val="0.18676148786910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39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39441864638713"/>
          <c:y val="4.1736227045075125E-2"/>
          <c:w val="0.19316275209188594"/>
          <c:h val="0.10183639398998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16</xdr:row>
      <xdr:rowOff>57150</xdr:rowOff>
    </xdr:from>
    <xdr:to>
      <xdr:col>11</xdr:col>
      <xdr:colOff>857250</xdr:colOff>
      <xdr:row>50</xdr:row>
      <xdr:rowOff>57150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45</xdr:row>
          <xdr:rowOff>30480</xdr:rowOff>
        </xdr:from>
        <xdr:to>
          <xdr:col>5</xdr:col>
          <xdr:colOff>601980</xdr:colOff>
          <xdr:row>60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62</xdr:row>
          <xdr:rowOff>22860</xdr:rowOff>
        </xdr:from>
        <xdr:to>
          <xdr:col>5</xdr:col>
          <xdr:colOff>563880</xdr:colOff>
          <xdr:row>76</xdr:row>
          <xdr:rowOff>60960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16</xdr:row>
      <xdr:rowOff>57150</xdr:rowOff>
    </xdr:from>
    <xdr:to>
      <xdr:col>11</xdr:col>
      <xdr:colOff>857250</xdr:colOff>
      <xdr:row>50</xdr:row>
      <xdr:rowOff>57150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45</xdr:row>
          <xdr:rowOff>30480</xdr:rowOff>
        </xdr:from>
        <xdr:to>
          <xdr:col>5</xdr:col>
          <xdr:colOff>45720</xdr:colOff>
          <xdr:row>58</xdr:row>
          <xdr:rowOff>30480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62</xdr:row>
          <xdr:rowOff>22860</xdr:rowOff>
        </xdr:from>
        <xdr:to>
          <xdr:col>5</xdr:col>
          <xdr:colOff>7620</xdr:colOff>
          <xdr:row>74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-0.499984740745262"/>
  </sheetPr>
  <dimension ref="A1:L82"/>
  <sheetViews>
    <sheetView workbookViewId="0">
      <selection activeCell="B9" sqref="B9"/>
    </sheetView>
  </sheetViews>
  <sheetFormatPr defaultColWidth="11.41796875" defaultRowHeight="12.3" x14ac:dyDescent="0.4"/>
  <cols>
    <col min="1" max="1" width="35.68359375" style="45" customWidth="1"/>
    <col min="2" max="4" width="11.41796875" style="45" customWidth="1"/>
    <col min="5" max="5" width="10.68359375" style="45" bestFit="1" customWidth="1"/>
    <col min="6" max="6" width="11.41796875" style="45" customWidth="1"/>
    <col min="7" max="7" width="18.89453125" style="81" customWidth="1"/>
    <col min="8" max="8" width="13.68359375" style="81" bestFit="1" customWidth="1"/>
    <col min="9" max="9" width="11.41796875" style="45" customWidth="1"/>
    <col min="10" max="10" width="13.68359375" style="45" bestFit="1" customWidth="1"/>
    <col min="11" max="11" width="13.5234375" style="45" customWidth="1"/>
    <col min="12" max="12" width="13.41796875" style="45" customWidth="1"/>
    <col min="13" max="256" width="9.1015625" style="45" customWidth="1"/>
    <col min="257" max="257" width="35.68359375" style="45" customWidth="1"/>
    <col min="258" max="260" width="11.41796875" style="45" customWidth="1"/>
    <col min="261" max="261" width="10.68359375" style="45" bestFit="1" customWidth="1"/>
    <col min="262" max="262" width="11.41796875" style="45" customWidth="1"/>
    <col min="263" max="263" width="18.89453125" style="45" customWidth="1"/>
    <col min="264" max="264" width="13.68359375" style="45" bestFit="1" customWidth="1"/>
    <col min="265" max="265" width="11.41796875" style="45" customWidth="1"/>
    <col min="266" max="266" width="13.68359375" style="45" bestFit="1" customWidth="1"/>
    <col min="267" max="267" width="13.5234375" style="45" customWidth="1"/>
    <col min="268" max="268" width="13.41796875" style="45" customWidth="1"/>
    <col min="269" max="512" width="9.1015625" style="45" customWidth="1"/>
    <col min="513" max="513" width="35.68359375" style="45" customWidth="1"/>
    <col min="514" max="516" width="11.41796875" style="45" customWidth="1"/>
    <col min="517" max="517" width="10.68359375" style="45" bestFit="1" customWidth="1"/>
    <col min="518" max="518" width="11.41796875" style="45" customWidth="1"/>
    <col min="519" max="519" width="18.89453125" style="45" customWidth="1"/>
    <col min="520" max="520" width="13.68359375" style="45" bestFit="1" customWidth="1"/>
    <col min="521" max="521" width="11.41796875" style="45" customWidth="1"/>
    <col min="522" max="522" width="13.68359375" style="45" bestFit="1" customWidth="1"/>
    <col min="523" max="523" width="13.5234375" style="45" customWidth="1"/>
    <col min="524" max="524" width="13.41796875" style="45" customWidth="1"/>
    <col min="525" max="768" width="9.1015625" style="45" customWidth="1"/>
    <col min="769" max="769" width="35.68359375" style="45" customWidth="1"/>
    <col min="770" max="772" width="11.41796875" style="45" customWidth="1"/>
    <col min="773" max="773" width="10.68359375" style="45" bestFit="1" customWidth="1"/>
    <col min="774" max="774" width="11.41796875" style="45" customWidth="1"/>
    <col min="775" max="775" width="18.89453125" style="45" customWidth="1"/>
    <col min="776" max="776" width="13.68359375" style="45" bestFit="1" customWidth="1"/>
    <col min="777" max="777" width="11.41796875" style="45" customWidth="1"/>
    <col min="778" max="778" width="13.68359375" style="45" bestFit="1" customWidth="1"/>
    <col min="779" max="779" width="13.5234375" style="45" customWidth="1"/>
    <col min="780" max="780" width="13.41796875" style="45" customWidth="1"/>
    <col min="781" max="1024" width="9.1015625" style="45" customWidth="1"/>
    <col min="1025" max="1025" width="35.68359375" style="45" customWidth="1"/>
    <col min="1026" max="1028" width="11.41796875" style="45" customWidth="1"/>
    <col min="1029" max="1029" width="10.68359375" style="45" bestFit="1" customWidth="1"/>
    <col min="1030" max="1030" width="11.41796875" style="45" customWidth="1"/>
    <col min="1031" max="1031" width="18.89453125" style="45" customWidth="1"/>
    <col min="1032" max="1032" width="13.68359375" style="45" bestFit="1" customWidth="1"/>
    <col min="1033" max="1033" width="11.41796875" style="45" customWidth="1"/>
    <col min="1034" max="1034" width="13.68359375" style="45" bestFit="1" customWidth="1"/>
    <col min="1035" max="1035" width="13.5234375" style="45" customWidth="1"/>
    <col min="1036" max="1036" width="13.41796875" style="45" customWidth="1"/>
    <col min="1037" max="1280" width="9.1015625" style="45" customWidth="1"/>
    <col min="1281" max="1281" width="35.68359375" style="45" customWidth="1"/>
    <col min="1282" max="1284" width="11.41796875" style="45" customWidth="1"/>
    <col min="1285" max="1285" width="10.68359375" style="45" bestFit="1" customWidth="1"/>
    <col min="1286" max="1286" width="11.41796875" style="45" customWidth="1"/>
    <col min="1287" max="1287" width="18.89453125" style="45" customWidth="1"/>
    <col min="1288" max="1288" width="13.68359375" style="45" bestFit="1" customWidth="1"/>
    <col min="1289" max="1289" width="11.41796875" style="45" customWidth="1"/>
    <col min="1290" max="1290" width="13.68359375" style="45" bestFit="1" customWidth="1"/>
    <col min="1291" max="1291" width="13.5234375" style="45" customWidth="1"/>
    <col min="1292" max="1292" width="13.41796875" style="45" customWidth="1"/>
    <col min="1293" max="1536" width="9.1015625" style="45" customWidth="1"/>
    <col min="1537" max="1537" width="35.68359375" style="45" customWidth="1"/>
    <col min="1538" max="1540" width="11.41796875" style="45" customWidth="1"/>
    <col min="1541" max="1541" width="10.68359375" style="45" bestFit="1" customWidth="1"/>
    <col min="1542" max="1542" width="11.41796875" style="45" customWidth="1"/>
    <col min="1543" max="1543" width="18.89453125" style="45" customWidth="1"/>
    <col min="1544" max="1544" width="13.68359375" style="45" bestFit="1" customWidth="1"/>
    <col min="1545" max="1545" width="11.41796875" style="45" customWidth="1"/>
    <col min="1546" max="1546" width="13.68359375" style="45" bestFit="1" customWidth="1"/>
    <col min="1547" max="1547" width="13.5234375" style="45" customWidth="1"/>
    <col min="1548" max="1548" width="13.41796875" style="45" customWidth="1"/>
    <col min="1549" max="1792" width="9.1015625" style="45" customWidth="1"/>
    <col min="1793" max="1793" width="35.68359375" style="45" customWidth="1"/>
    <col min="1794" max="1796" width="11.41796875" style="45" customWidth="1"/>
    <col min="1797" max="1797" width="10.68359375" style="45" bestFit="1" customWidth="1"/>
    <col min="1798" max="1798" width="11.41796875" style="45" customWidth="1"/>
    <col min="1799" max="1799" width="18.89453125" style="45" customWidth="1"/>
    <col min="1800" max="1800" width="13.68359375" style="45" bestFit="1" customWidth="1"/>
    <col min="1801" max="1801" width="11.41796875" style="45" customWidth="1"/>
    <col min="1802" max="1802" width="13.68359375" style="45" bestFit="1" customWidth="1"/>
    <col min="1803" max="1803" width="13.5234375" style="45" customWidth="1"/>
    <col min="1804" max="1804" width="13.41796875" style="45" customWidth="1"/>
    <col min="1805" max="2048" width="9.1015625" style="45" customWidth="1"/>
    <col min="2049" max="2049" width="35.68359375" style="45" customWidth="1"/>
    <col min="2050" max="2052" width="11.41796875" style="45" customWidth="1"/>
    <col min="2053" max="2053" width="10.68359375" style="45" bestFit="1" customWidth="1"/>
    <col min="2054" max="2054" width="11.41796875" style="45" customWidth="1"/>
    <col min="2055" max="2055" width="18.89453125" style="45" customWidth="1"/>
    <col min="2056" max="2056" width="13.68359375" style="45" bestFit="1" customWidth="1"/>
    <col min="2057" max="2057" width="11.41796875" style="45" customWidth="1"/>
    <col min="2058" max="2058" width="13.68359375" style="45" bestFit="1" customWidth="1"/>
    <col min="2059" max="2059" width="13.5234375" style="45" customWidth="1"/>
    <col min="2060" max="2060" width="13.41796875" style="45" customWidth="1"/>
    <col min="2061" max="2304" width="9.1015625" style="45" customWidth="1"/>
    <col min="2305" max="2305" width="35.68359375" style="45" customWidth="1"/>
    <col min="2306" max="2308" width="11.41796875" style="45" customWidth="1"/>
    <col min="2309" max="2309" width="10.68359375" style="45" bestFit="1" customWidth="1"/>
    <col min="2310" max="2310" width="11.41796875" style="45" customWidth="1"/>
    <col min="2311" max="2311" width="18.89453125" style="45" customWidth="1"/>
    <col min="2312" max="2312" width="13.68359375" style="45" bestFit="1" customWidth="1"/>
    <col min="2313" max="2313" width="11.41796875" style="45" customWidth="1"/>
    <col min="2314" max="2314" width="13.68359375" style="45" bestFit="1" customWidth="1"/>
    <col min="2315" max="2315" width="13.5234375" style="45" customWidth="1"/>
    <col min="2316" max="2316" width="13.41796875" style="45" customWidth="1"/>
    <col min="2317" max="2560" width="9.1015625" style="45" customWidth="1"/>
    <col min="2561" max="2561" width="35.68359375" style="45" customWidth="1"/>
    <col min="2562" max="2564" width="11.41796875" style="45" customWidth="1"/>
    <col min="2565" max="2565" width="10.68359375" style="45" bestFit="1" customWidth="1"/>
    <col min="2566" max="2566" width="11.41796875" style="45" customWidth="1"/>
    <col min="2567" max="2567" width="18.89453125" style="45" customWidth="1"/>
    <col min="2568" max="2568" width="13.68359375" style="45" bestFit="1" customWidth="1"/>
    <col min="2569" max="2569" width="11.41796875" style="45" customWidth="1"/>
    <col min="2570" max="2570" width="13.68359375" style="45" bestFit="1" customWidth="1"/>
    <col min="2571" max="2571" width="13.5234375" style="45" customWidth="1"/>
    <col min="2572" max="2572" width="13.41796875" style="45" customWidth="1"/>
    <col min="2573" max="2816" width="9.1015625" style="45" customWidth="1"/>
    <col min="2817" max="2817" width="35.68359375" style="45" customWidth="1"/>
    <col min="2818" max="2820" width="11.41796875" style="45" customWidth="1"/>
    <col min="2821" max="2821" width="10.68359375" style="45" bestFit="1" customWidth="1"/>
    <col min="2822" max="2822" width="11.41796875" style="45" customWidth="1"/>
    <col min="2823" max="2823" width="18.89453125" style="45" customWidth="1"/>
    <col min="2824" max="2824" width="13.68359375" style="45" bestFit="1" customWidth="1"/>
    <col min="2825" max="2825" width="11.41796875" style="45" customWidth="1"/>
    <col min="2826" max="2826" width="13.68359375" style="45" bestFit="1" customWidth="1"/>
    <col min="2827" max="2827" width="13.5234375" style="45" customWidth="1"/>
    <col min="2828" max="2828" width="13.41796875" style="45" customWidth="1"/>
    <col min="2829" max="3072" width="9.1015625" style="45" customWidth="1"/>
    <col min="3073" max="3073" width="35.68359375" style="45" customWidth="1"/>
    <col min="3074" max="3076" width="11.41796875" style="45" customWidth="1"/>
    <col min="3077" max="3077" width="10.68359375" style="45" bestFit="1" customWidth="1"/>
    <col min="3078" max="3078" width="11.41796875" style="45" customWidth="1"/>
    <col min="3079" max="3079" width="18.89453125" style="45" customWidth="1"/>
    <col min="3080" max="3080" width="13.68359375" style="45" bestFit="1" customWidth="1"/>
    <col min="3081" max="3081" width="11.41796875" style="45" customWidth="1"/>
    <col min="3082" max="3082" width="13.68359375" style="45" bestFit="1" customWidth="1"/>
    <col min="3083" max="3083" width="13.5234375" style="45" customWidth="1"/>
    <col min="3084" max="3084" width="13.41796875" style="45" customWidth="1"/>
    <col min="3085" max="3328" width="9.1015625" style="45" customWidth="1"/>
    <col min="3329" max="3329" width="35.68359375" style="45" customWidth="1"/>
    <col min="3330" max="3332" width="11.41796875" style="45" customWidth="1"/>
    <col min="3333" max="3333" width="10.68359375" style="45" bestFit="1" customWidth="1"/>
    <col min="3334" max="3334" width="11.41796875" style="45" customWidth="1"/>
    <col min="3335" max="3335" width="18.89453125" style="45" customWidth="1"/>
    <col min="3336" max="3336" width="13.68359375" style="45" bestFit="1" customWidth="1"/>
    <col min="3337" max="3337" width="11.41796875" style="45" customWidth="1"/>
    <col min="3338" max="3338" width="13.68359375" style="45" bestFit="1" customWidth="1"/>
    <col min="3339" max="3339" width="13.5234375" style="45" customWidth="1"/>
    <col min="3340" max="3340" width="13.41796875" style="45" customWidth="1"/>
    <col min="3341" max="3584" width="9.1015625" style="45" customWidth="1"/>
    <col min="3585" max="3585" width="35.68359375" style="45" customWidth="1"/>
    <col min="3586" max="3588" width="11.41796875" style="45" customWidth="1"/>
    <col min="3589" max="3589" width="10.68359375" style="45" bestFit="1" customWidth="1"/>
    <col min="3590" max="3590" width="11.41796875" style="45" customWidth="1"/>
    <col min="3591" max="3591" width="18.89453125" style="45" customWidth="1"/>
    <col min="3592" max="3592" width="13.68359375" style="45" bestFit="1" customWidth="1"/>
    <col min="3593" max="3593" width="11.41796875" style="45" customWidth="1"/>
    <col min="3594" max="3594" width="13.68359375" style="45" bestFit="1" customWidth="1"/>
    <col min="3595" max="3595" width="13.5234375" style="45" customWidth="1"/>
    <col min="3596" max="3596" width="13.41796875" style="45" customWidth="1"/>
    <col min="3597" max="3840" width="9.1015625" style="45" customWidth="1"/>
    <col min="3841" max="3841" width="35.68359375" style="45" customWidth="1"/>
    <col min="3842" max="3844" width="11.41796875" style="45" customWidth="1"/>
    <col min="3845" max="3845" width="10.68359375" style="45" bestFit="1" customWidth="1"/>
    <col min="3846" max="3846" width="11.41796875" style="45" customWidth="1"/>
    <col min="3847" max="3847" width="18.89453125" style="45" customWidth="1"/>
    <col min="3848" max="3848" width="13.68359375" style="45" bestFit="1" customWidth="1"/>
    <col min="3849" max="3849" width="11.41796875" style="45" customWidth="1"/>
    <col min="3850" max="3850" width="13.68359375" style="45" bestFit="1" customWidth="1"/>
    <col min="3851" max="3851" width="13.5234375" style="45" customWidth="1"/>
    <col min="3852" max="3852" width="13.41796875" style="45" customWidth="1"/>
    <col min="3853" max="4096" width="9.1015625" style="45" customWidth="1"/>
    <col min="4097" max="4097" width="35.68359375" style="45" customWidth="1"/>
    <col min="4098" max="4100" width="11.41796875" style="45" customWidth="1"/>
    <col min="4101" max="4101" width="10.68359375" style="45" bestFit="1" customWidth="1"/>
    <col min="4102" max="4102" width="11.41796875" style="45" customWidth="1"/>
    <col min="4103" max="4103" width="18.89453125" style="45" customWidth="1"/>
    <col min="4104" max="4104" width="13.68359375" style="45" bestFit="1" customWidth="1"/>
    <col min="4105" max="4105" width="11.41796875" style="45" customWidth="1"/>
    <col min="4106" max="4106" width="13.68359375" style="45" bestFit="1" customWidth="1"/>
    <col min="4107" max="4107" width="13.5234375" style="45" customWidth="1"/>
    <col min="4108" max="4108" width="13.41796875" style="45" customWidth="1"/>
    <col min="4109" max="4352" width="9.1015625" style="45" customWidth="1"/>
    <col min="4353" max="4353" width="35.68359375" style="45" customWidth="1"/>
    <col min="4354" max="4356" width="11.41796875" style="45" customWidth="1"/>
    <col min="4357" max="4357" width="10.68359375" style="45" bestFit="1" customWidth="1"/>
    <col min="4358" max="4358" width="11.41796875" style="45" customWidth="1"/>
    <col min="4359" max="4359" width="18.89453125" style="45" customWidth="1"/>
    <col min="4360" max="4360" width="13.68359375" style="45" bestFit="1" customWidth="1"/>
    <col min="4361" max="4361" width="11.41796875" style="45" customWidth="1"/>
    <col min="4362" max="4362" width="13.68359375" style="45" bestFit="1" customWidth="1"/>
    <col min="4363" max="4363" width="13.5234375" style="45" customWidth="1"/>
    <col min="4364" max="4364" width="13.41796875" style="45" customWidth="1"/>
    <col min="4365" max="4608" width="9.1015625" style="45" customWidth="1"/>
    <col min="4609" max="4609" width="35.68359375" style="45" customWidth="1"/>
    <col min="4610" max="4612" width="11.41796875" style="45" customWidth="1"/>
    <col min="4613" max="4613" width="10.68359375" style="45" bestFit="1" customWidth="1"/>
    <col min="4614" max="4614" width="11.41796875" style="45" customWidth="1"/>
    <col min="4615" max="4615" width="18.89453125" style="45" customWidth="1"/>
    <col min="4616" max="4616" width="13.68359375" style="45" bestFit="1" customWidth="1"/>
    <col min="4617" max="4617" width="11.41796875" style="45" customWidth="1"/>
    <col min="4618" max="4618" width="13.68359375" style="45" bestFit="1" customWidth="1"/>
    <col min="4619" max="4619" width="13.5234375" style="45" customWidth="1"/>
    <col min="4620" max="4620" width="13.41796875" style="45" customWidth="1"/>
    <col min="4621" max="4864" width="9.1015625" style="45" customWidth="1"/>
    <col min="4865" max="4865" width="35.68359375" style="45" customWidth="1"/>
    <col min="4866" max="4868" width="11.41796875" style="45" customWidth="1"/>
    <col min="4869" max="4869" width="10.68359375" style="45" bestFit="1" customWidth="1"/>
    <col min="4870" max="4870" width="11.41796875" style="45" customWidth="1"/>
    <col min="4871" max="4871" width="18.89453125" style="45" customWidth="1"/>
    <col min="4872" max="4872" width="13.68359375" style="45" bestFit="1" customWidth="1"/>
    <col min="4873" max="4873" width="11.41796875" style="45" customWidth="1"/>
    <col min="4874" max="4874" width="13.68359375" style="45" bestFit="1" customWidth="1"/>
    <col min="4875" max="4875" width="13.5234375" style="45" customWidth="1"/>
    <col min="4876" max="4876" width="13.41796875" style="45" customWidth="1"/>
    <col min="4877" max="5120" width="9.1015625" style="45" customWidth="1"/>
    <col min="5121" max="5121" width="35.68359375" style="45" customWidth="1"/>
    <col min="5122" max="5124" width="11.41796875" style="45" customWidth="1"/>
    <col min="5125" max="5125" width="10.68359375" style="45" bestFit="1" customWidth="1"/>
    <col min="5126" max="5126" width="11.41796875" style="45" customWidth="1"/>
    <col min="5127" max="5127" width="18.89453125" style="45" customWidth="1"/>
    <col min="5128" max="5128" width="13.68359375" style="45" bestFit="1" customWidth="1"/>
    <col min="5129" max="5129" width="11.41796875" style="45" customWidth="1"/>
    <col min="5130" max="5130" width="13.68359375" style="45" bestFit="1" customWidth="1"/>
    <col min="5131" max="5131" width="13.5234375" style="45" customWidth="1"/>
    <col min="5132" max="5132" width="13.41796875" style="45" customWidth="1"/>
    <col min="5133" max="5376" width="9.1015625" style="45" customWidth="1"/>
    <col min="5377" max="5377" width="35.68359375" style="45" customWidth="1"/>
    <col min="5378" max="5380" width="11.41796875" style="45" customWidth="1"/>
    <col min="5381" max="5381" width="10.68359375" style="45" bestFit="1" customWidth="1"/>
    <col min="5382" max="5382" width="11.41796875" style="45" customWidth="1"/>
    <col min="5383" max="5383" width="18.89453125" style="45" customWidth="1"/>
    <col min="5384" max="5384" width="13.68359375" style="45" bestFit="1" customWidth="1"/>
    <col min="5385" max="5385" width="11.41796875" style="45" customWidth="1"/>
    <col min="5386" max="5386" width="13.68359375" style="45" bestFit="1" customWidth="1"/>
    <col min="5387" max="5387" width="13.5234375" style="45" customWidth="1"/>
    <col min="5388" max="5388" width="13.41796875" style="45" customWidth="1"/>
    <col min="5389" max="5632" width="9.1015625" style="45" customWidth="1"/>
    <col min="5633" max="5633" width="35.68359375" style="45" customWidth="1"/>
    <col min="5634" max="5636" width="11.41796875" style="45" customWidth="1"/>
    <col min="5637" max="5637" width="10.68359375" style="45" bestFit="1" customWidth="1"/>
    <col min="5638" max="5638" width="11.41796875" style="45" customWidth="1"/>
    <col min="5639" max="5639" width="18.89453125" style="45" customWidth="1"/>
    <col min="5640" max="5640" width="13.68359375" style="45" bestFit="1" customWidth="1"/>
    <col min="5641" max="5641" width="11.41796875" style="45" customWidth="1"/>
    <col min="5642" max="5642" width="13.68359375" style="45" bestFit="1" customWidth="1"/>
    <col min="5643" max="5643" width="13.5234375" style="45" customWidth="1"/>
    <col min="5644" max="5644" width="13.41796875" style="45" customWidth="1"/>
    <col min="5645" max="5888" width="9.1015625" style="45" customWidth="1"/>
    <col min="5889" max="5889" width="35.68359375" style="45" customWidth="1"/>
    <col min="5890" max="5892" width="11.41796875" style="45" customWidth="1"/>
    <col min="5893" max="5893" width="10.68359375" style="45" bestFit="1" customWidth="1"/>
    <col min="5894" max="5894" width="11.41796875" style="45" customWidth="1"/>
    <col min="5895" max="5895" width="18.89453125" style="45" customWidth="1"/>
    <col min="5896" max="5896" width="13.68359375" style="45" bestFit="1" customWidth="1"/>
    <col min="5897" max="5897" width="11.41796875" style="45" customWidth="1"/>
    <col min="5898" max="5898" width="13.68359375" style="45" bestFit="1" customWidth="1"/>
    <col min="5899" max="5899" width="13.5234375" style="45" customWidth="1"/>
    <col min="5900" max="5900" width="13.41796875" style="45" customWidth="1"/>
    <col min="5901" max="6144" width="9.1015625" style="45" customWidth="1"/>
    <col min="6145" max="6145" width="35.68359375" style="45" customWidth="1"/>
    <col min="6146" max="6148" width="11.41796875" style="45" customWidth="1"/>
    <col min="6149" max="6149" width="10.68359375" style="45" bestFit="1" customWidth="1"/>
    <col min="6150" max="6150" width="11.41796875" style="45" customWidth="1"/>
    <col min="6151" max="6151" width="18.89453125" style="45" customWidth="1"/>
    <col min="6152" max="6152" width="13.68359375" style="45" bestFit="1" customWidth="1"/>
    <col min="6153" max="6153" width="11.41796875" style="45" customWidth="1"/>
    <col min="6154" max="6154" width="13.68359375" style="45" bestFit="1" customWidth="1"/>
    <col min="6155" max="6155" width="13.5234375" style="45" customWidth="1"/>
    <col min="6156" max="6156" width="13.41796875" style="45" customWidth="1"/>
    <col min="6157" max="6400" width="9.1015625" style="45" customWidth="1"/>
    <col min="6401" max="6401" width="35.68359375" style="45" customWidth="1"/>
    <col min="6402" max="6404" width="11.41796875" style="45" customWidth="1"/>
    <col min="6405" max="6405" width="10.68359375" style="45" bestFit="1" customWidth="1"/>
    <col min="6406" max="6406" width="11.41796875" style="45" customWidth="1"/>
    <col min="6407" max="6407" width="18.89453125" style="45" customWidth="1"/>
    <col min="6408" max="6408" width="13.68359375" style="45" bestFit="1" customWidth="1"/>
    <col min="6409" max="6409" width="11.41796875" style="45" customWidth="1"/>
    <col min="6410" max="6410" width="13.68359375" style="45" bestFit="1" customWidth="1"/>
    <col min="6411" max="6411" width="13.5234375" style="45" customWidth="1"/>
    <col min="6412" max="6412" width="13.41796875" style="45" customWidth="1"/>
    <col min="6413" max="6656" width="9.1015625" style="45" customWidth="1"/>
    <col min="6657" max="6657" width="35.68359375" style="45" customWidth="1"/>
    <col min="6658" max="6660" width="11.41796875" style="45" customWidth="1"/>
    <col min="6661" max="6661" width="10.68359375" style="45" bestFit="1" customWidth="1"/>
    <col min="6662" max="6662" width="11.41796875" style="45" customWidth="1"/>
    <col min="6663" max="6663" width="18.89453125" style="45" customWidth="1"/>
    <col min="6664" max="6664" width="13.68359375" style="45" bestFit="1" customWidth="1"/>
    <col min="6665" max="6665" width="11.41796875" style="45" customWidth="1"/>
    <col min="6666" max="6666" width="13.68359375" style="45" bestFit="1" customWidth="1"/>
    <col min="6667" max="6667" width="13.5234375" style="45" customWidth="1"/>
    <col min="6668" max="6668" width="13.41796875" style="45" customWidth="1"/>
    <col min="6669" max="6912" width="9.1015625" style="45" customWidth="1"/>
    <col min="6913" max="6913" width="35.68359375" style="45" customWidth="1"/>
    <col min="6914" max="6916" width="11.41796875" style="45" customWidth="1"/>
    <col min="6917" max="6917" width="10.68359375" style="45" bestFit="1" customWidth="1"/>
    <col min="6918" max="6918" width="11.41796875" style="45" customWidth="1"/>
    <col min="6919" max="6919" width="18.89453125" style="45" customWidth="1"/>
    <col min="6920" max="6920" width="13.68359375" style="45" bestFit="1" customWidth="1"/>
    <col min="6921" max="6921" width="11.41796875" style="45" customWidth="1"/>
    <col min="6922" max="6922" width="13.68359375" style="45" bestFit="1" customWidth="1"/>
    <col min="6923" max="6923" width="13.5234375" style="45" customWidth="1"/>
    <col min="6924" max="6924" width="13.41796875" style="45" customWidth="1"/>
    <col min="6925" max="7168" width="9.1015625" style="45" customWidth="1"/>
    <col min="7169" max="7169" width="35.68359375" style="45" customWidth="1"/>
    <col min="7170" max="7172" width="11.41796875" style="45" customWidth="1"/>
    <col min="7173" max="7173" width="10.68359375" style="45" bestFit="1" customWidth="1"/>
    <col min="7174" max="7174" width="11.41796875" style="45" customWidth="1"/>
    <col min="7175" max="7175" width="18.89453125" style="45" customWidth="1"/>
    <col min="7176" max="7176" width="13.68359375" style="45" bestFit="1" customWidth="1"/>
    <col min="7177" max="7177" width="11.41796875" style="45" customWidth="1"/>
    <col min="7178" max="7178" width="13.68359375" style="45" bestFit="1" customWidth="1"/>
    <col min="7179" max="7179" width="13.5234375" style="45" customWidth="1"/>
    <col min="7180" max="7180" width="13.41796875" style="45" customWidth="1"/>
    <col min="7181" max="7424" width="9.1015625" style="45" customWidth="1"/>
    <col min="7425" max="7425" width="35.68359375" style="45" customWidth="1"/>
    <col min="7426" max="7428" width="11.41796875" style="45" customWidth="1"/>
    <col min="7429" max="7429" width="10.68359375" style="45" bestFit="1" customWidth="1"/>
    <col min="7430" max="7430" width="11.41796875" style="45" customWidth="1"/>
    <col min="7431" max="7431" width="18.89453125" style="45" customWidth="1"/>
    <col min="7432" max="7432" width="13.68359375" style="45" bestFit="1" customWidth="1"/>
    <col min="7433" max="7433" width="11.41796875" style="45" customWidth="1"/>
    <col min="7434" max="7434" width="13.68359375" style="45" bestFit="1" customWidth="1"/>
    <col min="7435" max="7435" width="13.5234375" style="45" customWidth="1"/>
    <col min="7436" max="7436" width="13.41796875" style="45" customWidth="1"/>
    <col min="7437" max="7680" width="9.1015625" style="45" customWidth="1"/>
    <col min="7681" max="7681" width="35.68359375" style="45" customWidth="1"/>
    <col min="7682" max="7684" width="11.41796875" style="45" customWidth="1"/>
    <col min="7685" max="7685" width="10.68359375" style="45" bestFit="1" customWidth="1"/>
    <col min="7686" max="7686" width="11.41796875" style="45" customWidth="1"/>
    <col min="7687" max="7687" width="18.89453125" style="45" customWidth="1"/>
    <col min="7688" max="7688" width="13.68359375" style="45" bestFit="1" customWidth="1"/>
    <col min="7689" max="7689" width="11.41796875" style="45" customWidth="1"/>
    <col min="7690" max="7690" width="13.68359375" style="45" bestFit="1" customWidth="1"/>
    <col min="7691" max="7691" width="13.5234375" style="45" customWidth="1"/>
    <col min="7692" max="7692" width="13.41796875" style="45" customWidth="1"/>
    <col min="7693" max="7936" width="9.1015625" style="45" customWidth="1"/>
    <col min="7937" max="7937" width="35.68359375" style="45" customWidth="1"/>
    <col min="7938" max="7940" width="11.41796875" style="45" customWidth="1"/>
    <col min="7941" max="7941" width="10.68359375" style="45" bestFit="1" customWidth="1"/>
    <col min="7942" max="7942" width="11.41796875" style="45" customWidth="1"/>
    <col min="7943" max="7943" width="18.89453125" style="45" customWidth="1"/>
    <col min="7944" max="7944" width="13.68359375" style="45" bestFit="1" customWidth="1"/>
    <col min="7945" max="7945" width="11.41796875" style="45" customWidth="1"/>
    <col min="7946" max="7946" width="13.68359375" style="45" bestFit="1" customWidth="1"/>
    <col min="7947" max="7947" width="13.5234375" style="45" customWidth="1"/>
    <col min="7948" max="7948" width="13.41796875" style="45" customWidth="1"/>
    <col min="7949" max="8192" width="9.1015625" style="45" customWidth="1"/>
    <col min="8193" max="8193" width="35.68359375" style="45" customWidth="1"/>
    <col min="8194" max="8196" width="11.41796875" style="45" customWidth="1"/>
    <col min="8197" max="8197" width="10.68359375" style="45" bestFit="1" customWidth="1"/>
    <col min="8198" max="8198" width="11.41796875" style="45" customWidth="1"/>
    <col min="8199" max="8199" width="18.89453125" style="45" customWidth="1"/>
    <col min="8200" max="8200" width="13.68359375" style="45" bestFit="1" customWidth="1"/>
    <col min="8201" max="8201" width="11.41796875" style="45" customWidth="1"/>
    <col min="8202" max="8202" width="13.68359375" style="45" bestFit="1" customWidth="1"/>
    <col min="8203" max="8203" width="13.5234375" style="45" customWidth="1"/>
    <col min="8204" max="8204" width="13.41796875" style="45" customWidth="1"/>
    <col min="8205" max="8448" width="9.1015625" style="45" customWidth="1"/>
    <col min="8449" max="8449" width="35.68359375" style="45" customWidth="1"/>
    <col min="8450" max="8452" width="11.41796875" style="45" customWidth="1"/>
    <col min="8453" max="8453" width="10.68359375" style="45" bestFit="1" customWidth="1"/>
    <col min="8454" max="8454" width="11.41796875" style="45" customWidth="1"/>
    <col min="8455" max="8455" width="18.89453125" style="45" customWidth="1"/>
    <col min="8456" max="8456" width="13.68359375" style="45" bestFit="1" customWidth="1"/>
    <col min="8457" max="8457" width="11.41796875" style="45" customWidth="1"/>
    <col min="8458" max="8458" width="13.68359375" style="45" bestFit="1" customWidth="1"/>
    <col min="8459" max="8459" width="13.5234375" style="45" customWidth="1"/>
    <col min="8460" max="8460" width="13.41796875" style="45" customWidth="1"/>
    <col min="8461" max="8704" width="9.1015625" style="45" customWidth="1"/>
    <col min="8705" max="8705" width="35.68359375" style="45" customWidth="1"/>
    <col min="8706" max="8708" width="11.41796875" style="45" customWidth="1"/>
    <col min="8709" max="8709" width="10.68359375" style="45" bestFit="1" customWidth="1"/>
    <col min="8710" max="8710" width="11.41796875" style="45" customWidth="1"/>
    <col min="8711" max="8711" width="18.89453125" style="45" customWidth="1"/>
    <col min="8712" max="8712" width="13.68359375" style="45" bestFit="1" customWidth="1"/>
    <col min="8713" max="8713" width="11.41796875" style="45" customWidth="1"/>
    <col min="8714" max="8714" width="13.68359375" style="45" bestFit="1" customWidth="1"/>
    <col min="8715" max="8715" width="13.5234375" style="45" customWidth="1"/>
    <col min="8716" max="8716" width="13.41796875" style="45" customWidth="1"/>
    <col min="8717" max="8960" width="9.1015625" style="45" customWidth="1"/>
    <col min="8961" max="8961" width="35.68359375" style="45" customWidth="1"/>
    <col min="8962" max="8964" width="11.41796875" style="45" customWidth="1"/>
    <col min="8965" max="8965" width="10.68359375" style="45" bestFit="1" customWidth="1"/>
    <col min="8966" max="8966" width="11.41796875" style="45" customWidth="1"/>
    <col min="8967" max="8967" width="18.89453125" style="45" customWidth="1"/>
    <col min="8968" max="8968" width="13.68359375" style="45" bestFit="1" customWidth="1"/>
    <col min="8969" max="8969" width="11.41796875" style="45" customWidth="1"/>
    <col min="8970" max="8970" width="13.68359375" style="45" bestFit="1" customWidth="1"/>
    <col min="8971" max="8971" width="13.5234375" style="45" customWidth="1"/>
    <col min="8972" max="8972" width="13.41796875" style="45" customWidth="1"/>
    <col min="8973" max="9216" width="9.1015625" style="45" customWidth="1"/>
    <col min="9217" max="9217" width="35.68359375" style="45" customWidth="1"/>
    <col min="9218" max="9220" width="11.41796875" style="45" customWidth="1"/>
    <col min="9221" max="9221" width="10.68359375" style="45" bestFit="1" customWidth="1"/>
    <col min="9222" max="9222" width="11.41796875" style="45" customWidth="1"/>
    <col min="9223" max="9223" width="18.89453125" style="45" customWidth="1"/>
    <col min="9224" max="9224" width="13.68359375" style="45" bestFit="1" customWidth="1"/>
    <col min="9225" max="9225" width="11.41796875" style="45" customWidth="1"/>
    <col min="9226" max="9226" width="13.68359375" style="45" bestFit="1" customWidth="1"/>
    <col min="9227" max="9227" width="13.5234375" style="45" customWidth="1"/>
    <col min="9228" max="9228" width="13.41796875" style="45" customWidth="1"/>
    <col min="9229" max="9472" width="9.1015625" style="45" customWidth="1"/>
    <col min="9473" max="9473" width="35.68359375" style="45" customWidth="1"/>
    <col min="9474" max="9476" width="11.41796875" style="45" customWidth="1"/>
    <col min="9477" max="9477" width="10.68359375" style="45" bestFit="1" customWidth="1"/>
    <col min="9478" max="9478" width="11.41796875" style="45" customWidth="1"/>
    <col min="9479" max="9479" width="18.89453125" style="45" customWidth="1"/>
    <col min="9480" max="9480" width="13.68359375" style="45" bestFit="1" customWidth="1"/>
    <col min="9481" max="9481" width="11.41796875" style="45" customWidth="1"/>
    <col min="9482" max="9482" width="13.68359375" style="45" bestFit="1" customWidth="1"/>
    <col min="9483" max="9483" width="13.5234375" style="45" customWidth="1"/>
    <col min="9484" max="9484" width="13.41796875" style="45" customWidth="1"/>
    <col min="9485" max="9728" width="9.1015625" style="45" customWidth="1"/>
    <col min="9729" max="9729" width="35.68359375" style="45" customWidth="1"/>
    <col min="9730" max="9732" width="11.41796875" style="45" customWidth="1"/>
    <col min="9733" max="9733" width="10.68359375" style="45" bestFit="1" customWidth="1"/>
    <col min="9734" max="9734" width="11.41796875" style="45" customWidth="1"/>
    <col min="9735" max="9735" width="18.89453125" style="45" customWidth="1"/>
    <col min="9736" max="9736" width="13.68359375" style="45" bestFit="1" customWidth="1"/>
    <col min="9737" max="9737" width="11.41796875" style="45" customWidth="1"/>
    <col min="9738" max="9738" width="13.68359375" style="45" bestFit="1" customWidth="1"/>
    <col min="9739" max="9739" width="13.5234375" style="45" customWidth="1"/>
    <col min="9740" max="9740" width="13.41796875" style="45" customWidth="1"/>
    <col min="9741" max="9984" width="9.1015625" style="45" customWidth="1"/>
    <col min="9985" max="9985" width="35.68359375" style="45" customWidth="1"/>
    <col min="9986" max="9988" width="11.41796875" style="45" customWidth="1"/>
    <col min="9989" max="9989" width="10.68359375" style="45" bestFit="1" customWidth="1"/>
    <col min="9990" max="9990" width="11.41796875" style="45" customWidth="1"/>
    <col min="9991" max="9991" width="18.89453125" style="45" customWidth="1"/>
    <col min="9992" max="9992" width="13.68359375" style="45" bestFit="1" customWidth="1"/>
    <col min="9993" max="9993" width="11.41796875" style="45" customWidth="1"/>
    <col min="9994" max="9994" width="13.68359375" style="45" bestFit="1" customWidth="1"/>
    <col min="9995" max="9995" width="13.5234375" style="45" customWidth="1"/>
    <col min="9996" max="9996" width="13.41796875" style="45" customWidth="1"/>
    <col min="9997" max="10240" width="9.1015625" style="45" customWidth="1"/>
    <col min="10241" max="10241" width="35.68359375" style="45" customWidth="1"/>
    <col min="10242" max="10244" width="11.41796875" style="45" customWidth="1"/>
    <col min="10245" max="10245" width="10.68359375" style="45" bestFit="1" customWidth="1"/>
    <col min="10246" max="10246" width="11.41796875" style="45" customWidth="1"/>
    <col min="10247" max="10247" width="18.89453125" style="45" customWidth="1"/>
    <col min="10248" max="10248" width="13.68359375" style="45" bestFit="1" customWidth="1"/>
    <col min="10249" max="10249" width="11.41796875" style="45" customWidth="1"/>
    <col min="10250" max="10250" width="13.68359375" style="45" bestFit="1" customWidth="1"/>
    <col min="10251" max="10251" width="13.5234375" style="45" customWidth="1"/>
    <col min="10252" max="10252" width="13.41796875" style="45" customWidth="1"/>
    <col min="10253" max="10496" width="9.1015625" style="45" customWidth="1"/>
    <col min="10497" max="10497" width="35.68359375" style="45" customWidth="1"/>
    <col min="10498" max="10500" width="11.41796875" style="45" customWidth="1"/>
    <col min="10501" max="10501" width="10.68359375" style="45" bestFit="1" customWidth="1"/>
    <col min="10502" max="10502" width="11.41796875" style="45" customWidth="1"/>
    <col min="10503" max="10503" width="18.89453125" style="45" customWidth="1"/>
    <col min="10504" max="10504" width="13.68359375" style="45" bestFit="1" customWidth="1"/>
    <col min="10505" max="10505" width="11.41796875" style="45" customWidth="1"/>
    <col min="10506" max="10506" width="13.68359375" style="45" bestFit="1" customWidth="1"/>
    <col min="10507" max="10507" width="13.5234375" style="45" customWidth="1"/>
    <col min="10508" max="10508" width="13.41796875" style="45" customWidth="1"/>
    <col min="10509" max="10752" width="9.1015625" style="45" customWidth="1"/>
    <col min="10753" max="10753" width="35.68359375" style="45" customWidth="1"/>
    <col min="10754" max="10756" width="11.41796875" style="45" customWidth="1"/>
    <col min="10757" max="10757" width="10.68359375" style="45" bestFit="1" customWidth="1"/>
    <col min="10758" max="10758" width="11.41796875" style="45" customWidth="1"/>
    <col min="10759" max="10759" width="18.89453125" style="45" customWidth="1"/>
    <col min="10760" max="10760" width="13.68359375" style="45" bestFit="1" customWidth="1"/>
    <col min="10761" max="10761" width="11.41796875" style="45" customWidth="1"/>
    <col min="10762" max="10762" width="13.68359375" style="45" bestFit="1" customWidth="1"/>
    <col min="10763" max="10763" width="13.5234375" style="45" customWidth="1"/>
    <col min="10764" max="10764" width="13.41796875" style="45" customWidth="1"/>
    <col min="10765" max="11008" width="9.1015625" style="45" customWidth="1"/>
    <col min="11009" max="11009" width="35.68359375" style="45" customWidth="1"/>
    <col min="11010" max="11012" width="11.41796875" style="45" customWidth="1"/>
    <col min="11013" max="11013" width="10.68359375" style="45" bestFit="1" customWidth="1"/>
    <col min="11014" max="11014" width="11.41796875" style="45" customWidth="1"/>
    <col min="11015" max="11015" width="18.89453125" style="45" customWidth="1"/>
    <col min="11016" max="11016" width="13.68359375" style="45" bestFit="1" customWidth="1"/>
    <col min="11017" max="11017" width="11.41796875" style="45" customWidth="1"/>
    <col min="11018" max="11018" width="13.68359375" style="45" bestFit="1" customWidth="1"/>
    <col min="11019" max="11019" width="13.5234375" style="45" customWidth="1"/>
    <col min="11020" max="11020" width="13.41796875" style="45" customWidth="1"/>
    <col min="11021" max="11264" width="9.1015625" style="45" customWidth="1"/>
    <col min="11265" max="11265" width="35.68359375" style="45" customWidth="1"/>
    <col min="11266" max="11268" width="11.41796875" style="45" customWidth="1"/>
    <col min="11269" max="11269" width="10.68359375" style="45" bestFit="1" customWidth="1"/>
    <col min="11270" max="11270" width="11.41796875" style="45" customWidth="1"/>
    <col min="11271" max="11271" width="18.89453125" style="45" customWidth="1"/>
    <col min="11272" max="11272" width="13.68359375" style="45" bestFit="1" customWidth="1"/>
    <col min="11273" max="11273" width="11.41796875" style="45" customWidth="1"/>
    <col min="11274" max="11274" width="13.68359375" style="45" bestFit="1" customWidth="1"/>
    <col min="11275" max="11275" width="13.5234375" style="45" customWidth="1"/>
    <col min="11276" max="11276" width="13.41796875" style="45" customWidth="1"/>
    <col min="11277" max="11520" width="9.1015625" style="45" customWidth="1"/>
    <col min="11521" max="11521" width="35.68359375" style="45" customWidth="1"/>
    <col min="11522" max="11524" width="11.41796875" style="45" customWidth="1"/>
    <col min="11525" max="11525" width="10.68359375" style="45" bestFit="1" customWidth="1"/>
    <col min="11526" max="11526" width="11.41796875" style="45" customWidth="1"/>
    <col min="11527" max="11527" width="18.89453125" style="45" customWidth="1"/>
    <col min="11528" max="11528" width="13.68359375" style="45" bestFit="1" customWidth="1"/>
    <col min="11529" max="11529" width="11.41796875" style="45" customWidth="1"/>
    <col min="11530" max="11530" width="13.68359375" style="45" bestFit="1" customWidth="1"/>
    <col min="11531" max="11531" width="13.5234375" style="45" customWidth="1"/>
    <col min="11532" max="11532" width="13.41796875" style="45" customWidth="1"/>
    <col min="11533" max="11776" width="9.1015625" style="45" customWidth="1"/>
    <col min="11777" max="11777" width="35.68359375" style="45" customWidth="1"/>
    <col min="11778" max="11780" width="11.41796875" style="45" customWidth="1"/>
    <col min="11781" max="11781" width="10.68359375" style="45" bestFit="1" customWidth="1"/>
    <col min="11782" max="11782" width="11.41796875" style="45" customWidth="1"/>
    <col min="11783" max="11783" width="18.89453125" style="45" customWidth="1"/>
    <col min="11784" max="11784" width="13.68359375" style="45" bestFit="1" customWidth="1"/>
    <col min="11785" max="11785" width="11.41796875" style="45" customWidth="1"/>
    <col min="11786" max="11786" width="13.68359375" style="45" bestFit="1" customWidth="1"/>
    <col min="11787" max="11787" width="13.5234375" style="45" customWidth="1"/>
    <col min="11788" max="11788" width="13.41796875" style="45" customWidth="1"/>
    <col min="11789" max="12032" width="9.1015625" style="45" customWidth="1"/>
    <col min="12033" max="12033" width="35.68359375" style="45" customWidth="1"/>
    <col min="12034" max="12036" width="11.41796875" style="45" customWidth="1"/>
    <col min="12037" max="12037" width="10.68359375" style="45" bestFit="1" customWidth="1"/>
    <col min="12038" max="12038" width="11.41796875" style="45" customWidth="1"/>
    <col min="12039" max="12039" width="18.89453125" style="45" customWidth="1"/>
    <col min="12040" max="12040" width="13.68359375" style="45" bestFit="1" customWidth="1"/>
    <col min="12041" max="12041" width="11.41796875" style="45" customWidth="1"/>
    <col min="12042" max="12042" width="13.68359375" style="45" bestFit="1" customWidth="1"/>
    <col min="12043" max="12043" width="13.5234375" style="45" customWidth="1"/>
    <col min="12044" max="12044" width="13.41796875" style="45" customWidth="1"/>
    <col min="12045" max="12288" width="9.1015625" style="45" customWidth="1"/>
    <col min="12289" max="12289" width="35.68359375" style="45" customWidth="1"/>
    <col min="12290" max="12292" width="11.41796875" style="45" customWidth="1"/>
    <col min="12293" max="12293" width="10.68359375" style="45" bestFit="1" customWidth="1"/>
    <col min="12294" max="12294" width="11.41796875" style="45" customWidth="1"/>
    <col min="12295" max="12295" width="18.89453125" style="45" customWidth="1"/>
    <col min="12296" max="12296" width="13.68359375" style="45" bestFit="1" customWidth="1"/>
    <col min="12297" max="12297" width="11.41796875" style="45" customWidth="1"/>
    <col min="12298" max="12298" width="13.68359375" style="45" bestFit="1" customWidth="1"/>
    <col min="12299" max="12299" width="13.5234375" style="45" customWidth="1"/>
    <col min="12300" max="12300" width="13.41796875" style="45" customWidth="1"/>
    <col min="12301" max="12544" width="9.1015625" style="45" customWidth="1"/>
    <col min="12545" max="12545" width="35.68359375" style="45" customWidth="1"/>
    <col min="12546" max="12548" width="11.41796875" style="45" customWidth="1"/>
    <col min="12549" max="12549" width="10.68359375" style="45" bestFit="1" customWidth="1"/>
    <col min="12550" max="12550" width="11.41796875" style="45" customWidth="1"/>
    <col min="12551" max="12551" width="18.89453125" style="45" customWidth="1"/>
    <col min="12552" max="12552" width="13.68359375" style="45" bestFit="1" customWidth="1"/>
    <col min="12553" max="12553" width="11.41796875" style="45" customWidth="1"/>
    <col min="12554" max="12554" width="13.68359375" style="45" bestFit="1" customWidth="1"/>
    <col min="12555" max="12555" width="13.5234375" style="45" customWidth="1"/>
    <col min="12556" max="12556" width="13.41796875" style="45" customWidth="1"/>
    <col min="12557" max="12800" width="9.1015625" style="45" customWidth="1"/>
    <col min="12801" max="12801" width="35.68359375" style="45" customWidth="1"/>
    <col min="12802" max="12804" width="11.41796875" style="45" customWidth="1"/>
    <col min="12805" max="12805" width="10.68359375" style="45" bestFit="1" customWidth="1"/>
    <col min="12806" max="12806" width="11.41796875" style="45" customWidth="1"/>
    <col min="12807" max="12807" width="18.89453125" style="45" customWidth="1"/>
    <col min="12808" max="12808" width="13.68359375" style="45" bestFit="1" customWidth="1"/>
    <col min="12809" max="12809" width="11.41796875" style="45" customWidth="1"/>
    <col min="12810" max="12810" width="13.68359375" style="45" bestFit="1" customWidth="1"/>
    <col min="12811" max="12811" width="13.5234375" style="45" customWidth="1"/>
    <col min="12812" max="12812" width="13.41796875" style="45" customWidth="1"/>
    <col min="12813" max="13056" width="9.1015625" style="45" customWidth="1"/>
    <col min="13057" max="13057" width="35.68359375" style="45" customWidth="1"/>
    <col min="13058" max="13060" width="11.41796875" style="45" customWidth="1"/>
    <col min="13061" max="13061" width="10.68359375" style="45" bestFit="1" customWidth="1"/>
    <col min="13062" max="13062" width="11.41796875" style="45" customWidth="1"/>
    <col min="13063" max="13063" width="18.89453125" style="45" customWidth="1"/>
    <col min="13064" max="13064" width="13.68359375" style="45" bestFit="1" customWidth="1"/>
    <col min="13065" max="13065" width="11.41796875" style="45" customWidth="1"/>
    <col min="13066" max="13066" width="13.68359375" style="45" bestFit="1" customWidth="1"/>
    <col min="13067" max="13067" width="13.5234375" style="45" customWidth="1"/>
    <col min="13068" max="13068" width="13.41796875" style="45" customWidth="1"/>
    <col min="13069" max="13312" width="9.1015625" style="45" customWidth="1"/>
    <col min="13313" max="13313" width="35.68359375" style="45" customWidth="1"/>
    <col min="13314" max="13316" width="11.41796875" style="45" customWidth="1"/>
    <col min="13317" max="13317" width="10.68359375" style="45" bestFit="1" customWidth="1"/>
    <col min="13318" max="13318" width="11.41796875" style="45" customWidth="1"/>
    <col min="13319" max="13319" width="18.89453125" style="45" customWidth="1"/>
    <col min="13320" max="13320" width="13.68359375" style="45" bestFit="1" customWidth="1"/>
    <col min="13321" max="13321" width="11.41796875" style="45" customWidth="1"/>
    <col min="13322" max="13322" width="13.68359375" style="45" bestFit="1" customWidth="1"/>
    <col min="13323" max="13323" width="13.5234375" style="45" customWidth="1"/>
    <col min="13324" max="13324" width="13.41796875" style="45" customWidth="1"/>
    <col min="13325" max="13568" width="9.1015625" style="45" customWidth="1"/>
    <col min="13569" max="13569" width="35.68359375" style="45" customWidth="1"/>
    <col min="13570" max="13572" width="11.41796875" style="45" customWidth="1"/>
    <col min="13573" max="13573" width="10.68359375" style="45" bestFit="1" customWidth="1"/>
    <col min="13574" max="13574" width="11.41796875" style="45" customWidth="1"/>
    <col min="13575" max="13575" width="18.89453125" style="45" customWidth="1"/>
    <col min="13576" max="13576" width="13.68359375" style="45" bestFit="1" customWidth="1"/>
    <col min="13577" max="13577" width="11.41796875" style="45" customWidth="1"/>
    <col min="13578" max="13578" width="13.68359375" style="45" bestFit="1" customWidth="1"/>
    <col min="13579" max="13579" width="13.5234375" style="45" customWidth="1"/>
    <col min="13580" max="13580" width="13.41796875" style="45" customWidth="1"/>
    <col min="13581" max="13824" width="9.1015625" style="45" customWidth="1"/>
    <col min="13825" max="13825" width="35.68359375" style="45" customWidth="1"/>
    <col min="13826" max="13828" width="11.41796875" style="45" customWidth="1"/>
    <col min="13829" max="13829" width="10.68359375" style="45" bestFit="1" customWidth="1"/>
    <col min="13830" max="13830" width="11.41796875" style="45" customWidth="1"/>
    <col min="13831" max="13831" width="18.89453125" style="45" customWidth="1"/>
    <col min="13832" max="13832" width="13.68359375" style="45" bestFit="1" customWidth="1"/>
    <col min="13833" max="13833" width="11.41796875" style="45" customWidth="1"/>
    <col min="13834" max="13834" width="13.68359375" style="45" bestFit="1" customWidth="1"/>
    <col min="13835" max="13835" width="13.5234375" style="45" customWidth="1"/>
    <col min="13836" max="13836" width="13.41796875" style="45" customWidth="1"/>
    <col min="13837" max="14080" width="9.1015625" style="45" customWidth="1"/>
    <col min="14081" max="14081" width="35.68359375" style="45" customWidth="1"/>
    <col min="14082" max="14084" width="11.41796875" style="45" customWidth="1"/>
    <col min="14085" max="14085" width="10.68359375" style="45" bestFit="1" customWidth="1"/>
    <col min="14086" max="14086" width="11.41796875" style="45" customWidth="1"/>
    <col min="14087" max="14087" width="18.89453125" style="45" customWidth="1"/>
    <col min="14088" max="14088" width="13.68359375" style="45" bestFit="1" customWidth="1"/>
    <col min="14089" max="14089" width="11.41796875" style="45" customWidth="1"/>
    <col min="14090" max="14090" width="13.68359375" style="45" bestFit="1" customWidth="1"/>
    <col min="14091" max="14091" width="13.5234375" style="45" customWidth="1"/>
    <col min="14092" max="14092" width="13.41796875" style="45" customWidth="1"/>
    <col min="14093" max="14336" width="9.1015625" style="45" customWidth="1"/>
    <col min="14337" max="14337" width="35.68359375" style="45" customWidth="1"/>
    <col min="14338" max="14340" width="11.41796875" style="45" customWidth="1"/>
    <col min="14341" max="14341" width="10.68359375" style="45" bestFit="1" customWidth="1"/>
    <col min="14342" max="14342" width="11.41796875" style="45" customWidth="1"/>
    <col min="14343" max="14343" width="18.89453125" style="45" customWidth="1"/>
    <col min="14344" max="14344" width="13.68359375" style="45" bestFit="1" customWidth="1"/>
    <col min="14345" max="14345" width="11.41796875" style="45" customWidth="1"/>
    <col min="14346" max="14346" width="13.68359375" style="45" bestFit="1" customWidth="1"/>
    <col min="14347" max="14347" width="13.5234375" style="45" customWidth="1"/>
    <col min="14348" max="14348" width="13.41796875" style="45" customWidth="1"/>
    <col min="14349" max="14592" width="9.1015625" style="45" customWidth="1"/>
    <col min="14593" max="14593" width="35.68359375" style="45" customWidth="1"/>
    <col min="14594" max="14596" width="11.41796875" style="45" customWidth="1"/>
    <col min="14597" max="14597" width="10.68359375" style="45" bestFit="1" customWidth="1"/>
    <col min="14598" max="14598" width="11.41796875" style="45" customWidth="1"/>
    <col min="14599" max="14599" width="18.89453125" style="45" customWidth="1"/>
    <col min="14600" max="14600" width="13.68359375" style="45" bestFit="1" customWidth="1"/>
    <col min="14601" max="14601" width="11.41796875" style="45" customWidth="1"/>
    <col min="14602" max="14602" width="13.68359375" style="45" bestFit="1" customWidth="1"/>
    <col min="14603" max="14603" width="13.5234375" style="45" customWidth="1"/>
    <col min="14604" max="14604" width="13.41796875" style="45" customWidth="1"/>
    <col min="14605" max="14848" width="9.1015625" style="45" customWidth="1"/>
    <col min="14849" max="14849" width="35.68359375" style="45" customWidth="1"/>
    <col min="14850" max="14852" width="11.41796875" style="45" customWidth="1"/>
    <col min="14853" max="14853" width="10.68359375" style="45" bestFit="1" customWidth="1"/>
    <col min="14854" max="14854" width="11.41796875" style="45" customWidth="1"/>
    <col min="14855" max="14855" width="18.89453125" style="45" customWidth="1"/>
    <col min="14856" max="14856" width="13.68359375" style="45" bestFit="1" customWidth="1"/>
    <col min="14857" max="14857" width="11.41796875" style="45" customWidth="1"/>
    <col min="14858" max="14858" width="13.68359375" style="45" bestFit="1" customWidth="1"/>
    <col min="14859" max="14859" width="13.5234375" style="45" customWidth="1"/>
    <col min="14860" max="14860" width="13.41796875" style="45" customWidth="1"/>
    <col min="14861" max="15104" width="9.1015625" style="45" customWidth="1"/>
    <col min="15105" max="15105" width="35.68359375" style="45" customWidth="1"/>
    <col min="15106" max="15108" width="11.41796875" style="45" customWidth="1"/>
    <col min="15109" max="15109" width="10.68359375" style="45" bestFit="1" customWidth="1"/>
    <col min="15110" max="15110" width="11.41796875" style="45" customWidth="1"/>
    <col min="15111" max="15111" width="18.89453125" style="45" customWidth="1"/>
    <col min="15112" max="15112" width="13.68359375" style="45" bestFit="1" customWidth="1"/>
    <col min="15113" max="15113" width="11.41796875" style="45" customWidth="1"/>
    <col min="15114" max="15114" width="13.68359375" style="45" bestFit="1" customWidth="1"/>
    <col min="15115" max="15115" width="13.5234375" style="45" customWidth="1"/>
    <col min="15116" max="15116" width="13.41796875" style="45" customWidth="1"/>
    <col min="15117" max="15360" width="9.1015625" style="45" customWidth="1"/>
    <col min="15361" max="15361" width="35.68359375" style="45" customWidth="1"/>
    <col min="15362" max="15364" width="11.41796875" style="45" customWidth="1"/>
    <col min="15365" max="15365" width="10.68359375" style="45" bestFit="1" customWidth="1"/>
    <col min="15366" max="15366" width="11.41796875" style="45" customWidth="1"/>
    <col min="15367" max="15367" width="18.89453125" style="45" customWidth="1"/>
    <col min="15368" max="15368" width="13.68359375" style="45" bestFit="1" customWidth="1"/>
    <col min="15369" max="15369" width="11.41796875" style="45" customWidth="1"/>
    <col min="15370" max="15370" width="13.68359375" style="45" bestFit="1" customWidth="1"/>
    <col min="15371" max="15371" width="13.5234375" style="45" customWidth="1"/>
    <col min="15372" max="15372" width="13.41796875" style="45" customWidth="1"/>
    <col min="15373" max="15616" width="9.1015625" style="45" customWidth="1"/>
    <col min="15617" max="15617" width="35.68359375" style="45" customWidth="1"/>
    <col min="15618" max="15620" width="11.41796875" style="45" customWidth="1"/>
    <col min="15621" max="15621" width="10.68359375" style="45" bestFit="1" customWidth="1"/>
    <col min="15622" max="15622" width="11.41796875" style="45" customWidth="1"/>
    <col min="15623" max="15623" width="18.89453125" style="45" customWidth="1"/>
    <col min="15624" max="15624" width="13.68359375" style="45" bestFit="1" customWidth="1"/>
    <col min="15625" max="15625" width="11.41796875" style="45" customWidth="1"/>
    <col min="15626" max="15626" width="13.68359375" style="45" bestFit="1" customWidth="1"/>
    <col min="15627" max="15627" width="13.5234375" style="45" customWidth="1"/>
    <col min="15628" max="15628" width="13.41796875" style="45" customWidth="1"/>
    <col min="15629" max="15872" width="9.1015625" style="45" customWidth="1"/>
    <col min="15873" max="15873" width="35.68359375" style="45" customWidth="1"/>
    <col min="15874" max="15876" width="11.41796875" style="45" customWidth="1"/>
    <col min="15877" max="15877" width="10.68359375" style="45" bestFit="1" customWidth="1"/>
    <col min="15878" max="15878" width="11.41796875" style="45" customWidth="1"/>
    <col min="15879" max="15879" width="18.89453125" style="45" customWidth="1"/>
    <col min="15880" max="15880" width="13.68359375" style="45" bestFit="1" customWidth="1"/>
    <col min="15881" max="15881" width="11.41796875" style="45" customWidth="1"/>
    <col min="15882" max="15882" width="13.68359375" style="45" bestFit="1" customWidth="1"/>
    <col min="15883" max="15883" width="13.5234375" style="45" customWidth="1"/>
    <col min="15884" max="15884" width="13.41796875" style="45" customWidth="1"/>
    <col min="15885" max="16128" width="9.1015625" style="45" customWidth="1"/>
    <col min="16129" max="16129" width="35.68359375" style="45" customWidth="1"/>
    <col min="16130" max="16132" width="11.41796875" style="45" customWidth="1"/>
    <col min="16133" max="16133" width="10.68359375" style="45" bestFit="1" customWidth="1"/>
    <col min="16134" max="16134" width="11.41796875" style="45" customWidth="1"/>
    <col min="16135" max="16135" width="18.89453125" style="45" customWidth="1"/>
    <col min="16136" max="16136" width="13.68359375" style="45" bestFit="1" customWidth="1"/>
    <col min="16137" max="16137" width="11.41796875" style="45" customWidth="1"/>
    <col min="16138" max="16138" width="13.68359375" style="45" bestFit="1" customWidth="1"/>
    <col min="16139" max="16139" width="13.5234375" style="45" customWidth="1"/>
    <col min="16140" max="16140" width="13.41796875" style="45" customWidth="1"/>
    <col min="16141" max="16384" width="9.1015625" style="45" customWidth="1"/>
  </cols>
  <sheetData>
    <row r="1" spans="1:12" x14ac:dyDescent="0.4">
      <c r="A1" s="42" t="s">
        <v>0</v>
      </c>
      <c r="B1" s="43"/>
      <c r="C1" s="43"/>
      <c r="D1" s="43"/>
      <c r="E1" s="43"/>
      <c r="F1" s="43"/>
      <c r="G1" s="44"/>
      <c r="H1" s="44"/>
      <c r="I1" s="43"/>
      <c r="J1" s="43"/>
      <c r="K1" s="43"/>
      <c r="L1" s="43"/>
    </row>
    <row r="2" spans="1:12" x14ac:dyDescent="0.4">
      <c r="A2" s="43" t="s">
        <v>1</v>
      </c>
      <c r="B2" s="43"/>
      <c r="C2" s="43"/>
      <c r="D2" s="43"/>
      <c r="E2" s="43"/>
      <c r="F2" s="43"/>
      <c r="G2" s="44"/>
      <c r="H2" s="44"/>
      <c r="I2" s="43"/>
      <c r="J2" s="43"/>
      <c r="K2" s="43"/>
      <c r="L2" s="43"/>
    </row>
    <row r="3" spans="1:12" ht="12.6" x14ac:dyDescent="0.45">
      <c r="A3" s="46" t="s">
        <v>2</v>
      </c>
      <c r="B3" s="43"/>
      <c r="C3" s="43"/>
      <c r="D3" s="43"/>
      <c r="E3" s="43"/>
      <c r="F3" s="43"/>
      <c r="G3" s="44"/>
      <c r="H3" s="44"/>
      <c r="I3" s="43"/>
      <c r="J3" s="43"/>
      <c r="K3" s="43"/>
      <c r="L3" s="43"/>
    </row>
    <row r="4" spans="1:12" ht="12.6" x14ac:dyDescent="0.45">
      <c r="A4" s="46"/>
      <c r="B4" s="43"/>
      <c r="C4" s="43"/>
      <c r="D4" s="43"/>
      <c r="E4" s="43"/>
      <c r="F4" s="43"/>
      <c r="G4" s="44"/>
      <c r="H4" s="44"/>
      <c r="I4" s="43"/>
      <c r="J4" s="43"/>
      <c r="K4" s="43"/>
      <c r="L4" s="43"/>
    </row>
    <row r="5" spans="1:12" x14ac:dyDescent="0.4">
      <c r="A5" s="47" t="s">
        <v>3</v>
      </c>
      <c r="B5" s="43"/>
      <c r="C5" s="43"/>
      <c r="D5" s="43"/>
      <c r="E5" s="43"/>
      <c r="F5" s="43"/>
      <c r="G5" s="44"/>
      <c r="H5" s="44"/>
      <c r="I5" s="43"/>
      <c r="J5" s="43"/>
      <c r="K5" s="43"/>
      <c r="L5" s="43"/>
    </row>
    <row r="6" spans="1:12" x14ac:dyDescent="0.4">
      <c r="A6" s="43"/>
      <c r="B6" s="43"/>
      <c r="C6" s="43"/>
      <c r="D6" s="43"/>
      <c r="E6" s="43"/>
      <c r="F6" s="43"/>
      <c r="G6" s="44"/>
      <c r="H6" s="44"/>
      <c r="I6" s="43"/>
      <c r="J6" s="43"/>
      <c r="K6" s="43"/>
      <c r="L6" s="43"/>
    </row>
    <row r="7" spans="1:12" ht="12.6" thickBot="1" x14ac:dyDescent="0.45">
      <c r="A7" s="48" t="s">
        <v>4</v>
      </c>
      <c r="B7" s="49"/>
      <c r="C7" s="43"/>
      <c r="D7" s="43"/>
      <c r="E7" s="43"/>
      <c r="F7" s="43"/>
      <c r="G7" s="50" t="s">
        <v>5</v>
      </c>
      <c r="H7" s="44"/>
      <c r="I7" s="44"/>
      <c r="J7" s="44"/>
      <c r="K7" s="43"/>
      <c r="L7" s="43"/>
    </row>
    <row r="8" spans="1:12" ht="12.9" thickTop="1" thickBot="1" x14ac:dyDescent="0.45">
      <c r="A8" s="51" t="s">
        <v>6</v>
      </c>
      <c r="B8" s="52">
        <v>0.14000000000000001</v>
      </c>
      <c r="C8" s="43"/>
      <c r="D8" s="43" t="s">
        <v>7</v>
      </c>
      <c r="E8" s="43"/>
      <c r="F8" s="43"/>
      <c r="G8" s="53" t="s">
        <v>8</v>
      </c>
      <c r="H8" s="54" t="s">
        <v>9</v>
      </c>
      <c r="I8" s="55" t="s">
        <v>10</v>
      </c>
      <c r="J8" s="55" t="s">
        <v>11</v>
      </c>
      <c r="K8" s="55" t="s">
        <v>12</v>
      </c>
      <c r="L8" s="55" t="s">
        <v>13</v>
      </c>
    </row>
    <row r="9" spans="1:12" ht="12.6" thickTop="1" x14ac:dyDescent="0.4">
      <c r="A9" s="43" t="s">
        <v>14</v>
      </c>
      <c r="B9" s="56">
        <v>0.33</v>
      </c>
      <c r="C9" s="43" t="s">
        <v>15</v>
      </c>
      <c r="D9" s="43" t="s">
        <v>16</v>
      </c>
      <c r="E9" s="43"/>
      <c r="F9" s="43"/>
      <c r="G9" s="57">
        <v>0.02</v>
      </c>
      <c r="H9" s="58">
        <f>1-NORMSDIST('Model Coefficients_Crustal'!$B$4+'Model Coefficients_Crustal'!$B$5*LN('Seismic Displacement_Crustal'!$G9)+'Model Coefficients_Crustal'!$B$6*LN('Seismic Displacement_Crustal'!$G9)*'Seismic Displacement_Crustal'!$B$9+'Model Coefficients_Crustal'!$B$7*LN('Seismic Displacement_Crustal'!$B$12))</f>
        <v>0</v>
      </c>
      <c r="I9" s="59">
        <f>EXP(IF($B$9&gt;0.05,'Model Coefficients_Crustal'!$B$13,'Model Coefficients_Crustal'!$C$13)+'Model Coefficients_Crustal'!$B$14*LN('Seismic Displacement_Crustal'!$G9)+'Model Coefficients_Crustal'!$B$15*(LN('Seismic Displacement_Crustal'!$G9))^2+'Model Coefficients_Crustal'!$B$16*LN('Seismic Displacement_Crustal'!$G9)*LN('Seismic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118.94155721088663</v>
      </c>
      <c r="J9" s="59">
        <f t="shared" ref="J9:J14" si="0">IF(ISERROR(EXP(LN($I9)+$B$22*NORMSINV(1-0.5/(1-$H9)))),"&lt;1",EXP(LN($I9)+$B$22*NORMSINV(1-0.5/(1-$H9))))</f>
        <v>118.94155721088663</v>
      </c>
      <c r="K9" s="59">
        <f t="shared" ref="K9:K15" si="1">IF(ISERROR(EXP(LN($I9)+$B$22*NORMSINV(1-0.16/(1-$H9)))),"&lt;1",EXP(LN($I9)+$B$22*NORMSINV(1-0.16/(1-$H9))))</f>
        <v>229.28699210070627</v>
      </c>
      <c r="L9" s="59">
        <f>IF(ISERROR(EXP(LN($I9)+$B$22*NORMSINV(1-0.84/(1-$H9)))),"&lt;1",EXP(LN($I9)+$B$22*NORMSINV(1-0.84/(1-$H9))))</f>
        <v>61.700377776062417</v>
      </c>
    </row>
    <row r="10" spans="1:12" x14ac:dyDescent="0.4">
      <c r="A10" s="43" t="s">
        <v>17</v>
      </c>
      <c r="B10" s="60">
        <f>B9*1.5</f>
        <v>0.495</v>
      </c>
      <c r="C10" s="43" t="s">
        <v>15</v>
      </c>
      <c r="D10" s="43"/>
      <c r="E10" s="43"/>
      <c r="F10" s="43"/>
      <c r="G10" s="61">
        <v>0.05</v>
      </c>
      <c r="H10" s="58">
        <f>1-NORMSDIST('Model Coefficients_Crustal'!$B$4+'Model Coefficients_Crustal'!$B$5*LN('Seismic Displacement_Crustal'!$G10)+'Model Coefficients_Crustal'!$B$6*LN('Seismic Displacement_Crustal'!$G10)*'Seismic Displacement_Crustal'!$B$9+'Model Coefficients_Crustal'!$B$7*LN('Seismic Displacement_Crustal'!$B$12))</f>
        <v>3.2516526138337554E-9</v>
      </c>
      <c r="I10" s="59">
        <f>EXP(IF($B$9&gt;0.05,'Model Coefficients_Crustal'!$B$13,'Model Coefficients_Crustal'!$C$13)+'Model Coefficients_Crustal'!$B$14*LN('Seismic Displacement_Crustal'!$G10)+'Model Coefficients_Crustal'!$B$15*(LN('Seismic Displacement_Crustal'!$G10))^2+'Model Coefficients_Crustal'!$B$16*LN('Seismic Displacement_Crustal'!$G10)*LN('Seismic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50.191054763978983</v>
      </c>
      <c r="J10" s="59">
        <f t="shared" si="0"/>
        <v>50.191054628978812</v>
      </c>
      <c r="K10" s="59">
        <f t="shared" si="1"/>
        <v>96.754710723598464</v>
      </c>
      <c r="L10" s="59">
        <f t="shared" ref="L10:L16" si="2">IF(ISERROR(EXP(LN($I10)+$B$22*NORMSINV(1-0.84/(1-$H10)))),"&lt;1",EXP(LN($I10)+$B$22*NORMSINV(1-0.84/(1-$H10))))</f>
        <v>26.036375255128952</v>
      </c>
    </row>
    <row r="11" spans="1:12" ht="14.4" x14ac:dyDescent="0.55000000000000004">
      <c r="A11" s="51" t="s">
        <v>18</v>
      </c>
      <c r="B11" s="62">
        <v>7.5</v>
      </c>
      <c r="C11" s="43"/>
      <c r="D11" s="43"/>
      <c r="E11" s="43"/>
      <c r="F11" s="43"/>
      <c r="G11" s="61">
        <v>7.0000000000000007E-2</v>
      </c>
      <c r="H11" s="58">
        <f>1-NORMSDIST('Model Coefficients_Crustal'!$B$4+'Model Coefficients_Crustal'!$B$5*LN('Seismic Displacement_Crustal'!$G11)+'Model Coefficients_Crustal'!$B$6*LN('Seismic Displacement_Crustal'!$G11)*'Seismic Displacement_Crustal'!$B$9+'Model Coefficients_Crustal'!$B$7*LN('Seismic Displacement_Crustal'!$B$12))</f>
        <v>1.5350714354100958E-6</v>
      </c>
      <c r="I11" s="59">
        <f>EXP(IF($B$9&gt;0.05,'Model Coefficients_Crustal'!$B$13,'Model Coefficients_Crustal'!$C$13)+'Model Coefficients_Crustal'!$B$14*LN('Seismic Displacement_Crustal'!$G11)+'Model Coefficients_Crustal'!$B$15*(LN('Seismic Displacement_Crustal'!$G11))^2+'Model Coefficients_Crustal'!$B$16*LN('Seismic Displacement_Crustal'!$G11)*LN('Seismic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31.773814539465953</v>
      </c>
      <c r="J11" s="59">
        <f t="shared" si="0"/>
        <v>31.773774193305471</v>
      </c>
      <c r="K11" s="59">
        <f t="shared" si="1"/>
        <v>61.251236997345785</v>
      </c>
      <c r="L11" s="59">
        <f t="shared" si="2"/>
        <v>16.482460371635504</v>
      </c>
    </row>
    <row r="12" spans="1:12" x14ac:dyDescent="0.4">
      <c r="A12" s="63" t="s">
        <v>19</v>
      </c>
      <c r="B12" s="64">
        <v>0.48299999999999998</v>
      </c>
      <c r="C12" s="43" t="s">
        <v>20</v>
      </c>
      <c r="D12" s="43" t="s">
        <v>21</v>
      </c>
      <c r="E12" s="43"/>
      <c r="F12" s="43"/>
      <c r="G12" s="61">
        <v>0.1</v>
      </c>
      <c r="H12" s="58">
        <f>1-NORMSDIST('Model Coefficients_Crustal'!$B$4+'Model Coefficients_Crustal'!$B$5*LN('Seismic Displacement_Crustal'!$G12)+'Model Coefficients_Crustal'!$B$6*LN('Seismic Displacement_Crustal'!$G12)*'Seismic Displacement_Crustal'!$B$9+'Model Coefficients_Crustal'!$B$7*LN('Seismic Displacement_Crustal'!$B$12))</f>
        <v>2.6949833364808828E-4</v>
      </c>
      <c r="I12" s="59">
        <f>EXP(IF($B$9&gt;0.05,'Model Coefficients_Crustal'!$B$13,'Model Coefficients_Crustal'!$C$13)+'Model Coefficients_Crustal'!$B$14*LN('Seismic Displacement_Crustal'!$G12)+'Model Coefficients_Crustal'!$B$15*(LN('Seismic Displacement_Crustal'!$G12))^2+'Model Coefficients_Crustal'!$B$16*LN('Seismic Displacement_Crustal'!$G12)*LN('Seismic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18.023383680074744</v>
      </c>
      <c r="J12" s="59">
        <f t="shared" si="0"/>
        <v>18.01936517119676</v>
      </c>
      <c r="K12" s="59">
        <f t="shared" si="1"/>
        <v>34.740120331065505</v>
      </c>
      <c r="L12" s="59">
        <f t="shared" si="2"/>
        <v>9.3438024832203297</v>
      </c>
    </row>
    <row r="13" spans="1:12" x14ac:dyDescent="0.4">
      <c r="A13" s="43"/>
      <c r="B13" s="43"/>
      <c r="C13" s="43"/>
      <c r="D13" s="43" t="s">
        <v>22</v>
      </c>
      <c r="E13" s="43"/>
      <c r="F13" s="43"/>
      <c r="G13" s="61">
        <v>0.15</v>
      </c>
      <c r="H13" s="58">
        <f>1-NORMSDIST('Model Coefficients_Crustal'!$B$4+'Model Coefficients_Crustal'!$B$5*LN('Seismic Displacement_Crustal'!$G13)+'Model Coefficients_Crustal'!$B$6*LN('Seismic Displacement_Crustal'!$G13)*'Seismic Displacement_Crustal'!$B$9+'Model Coefficients_Crustal'!$B$7*LN('Seismic Displacement_Crustal'!$B$12))</f>
        <v>1.8299656988054691E-2</v>
      </c>
      <c r="I13" s="59">
        <f>EXP(IF($B$9&gt;0.05,'Model Coefficients_Crustal'!$B$13,'Model Coefficients_Crustal'!$C$13)+'Model Coefficients_Crustal'!$B$14*LN('Seismic Displacement_Crustal'!$G13)+'Model Coefficients_Crustal'!$B$15*(LN('Seismic Displacement_Crustal'!$G13))^2+'Model Coefficients_Crustal'!$B$16*LN('Seismic Displacement_Crustal'!$G13)*LN('Seismic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8.5355204174942223</v>
      </c>
      <c r="J13" s="59">
        <f t="shared" si="0"/>
        <v>8.4049053994485643</v>
      </c>
      <c r="K13" s="59">
        <f t="shared" si="1"/>
        <v>16.322376255558709</v>
      </c>
      <c r="L13" s="59">
        <f t="shared" si="2"/>
        <v>4.2374726788023667</v>
      </c>
    </row>
    <row r="14" spans="1:12" ht="12.6" thickBot="1" x14ac:dyDescent="0.45">
      <c r="A14" s="48" t="s">
        <v>23</v>
      </c>
      <c r="B14" s="49"/>
      <c r="C14" s="43"/>
      <c r="D14" s="43" t="s">
        <v>24</v>
      </c>
      <c r="E14" s="43"/>
      <c r="F14" s="43"/>
      <c r="G14" s="61">
        <v>0.2</v>
      </c>
      <c r="H14" s="58">
        <f>1-NORMSDIST('Model Coefficients_Crustal'!$B$4+'Model Coefficients_Crustal'!$B$5*LN('Seismic Displacement_Crustal'!$G14)+'Model Coefficients_Crustal'!$B$6*LN('Seismic Displacement_Crustal'!$G14)*'Seismic Displacement_Crustal'!$B$9+'Model Coefficients_Crustal'!$B$7*LN('Seismic Displacement_Crustal'!$B$12))</f>
        <v>0.13180398145617844</v>
      </c>
      <c r="I14" s="59">
        <f>EXP(IF($B$9&gt;0.05,'Model Coefficients_Crustal'!$B$13,'Model Coefficients_Crustal'!$C$13)+'Model Coefficients_Crustal'!$B$14*LN('Seismic Displacement_Crustal'!$G14)+'Model Coefficients_Crustal'!$B$15*(LN('Seismic Displacement_Crustal'!$G14))^2+'Model Coefficients_Crustal'!$B$16*LN('Seismic Displacement_Crustal'!$G14)*LN('Seismic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4.6998072166816716</v>
      </c>
      <c r="J14" s="59">
        <f t="shared" si="0"/>
        <v>4.1419873935277769</v>
      </c>
      <c r="K14" s="59">
        <f t="shared" si="1"/>
        <v>8.5075251540264691</v>
      </c>
      <c r="L14" s="59">
        <f t="shared" si="2"/>
        <v>1.3901869756458813</v>
      </c>
    </row>
    <row r="15" spans="1:12" ht="12.6" thickTop="1" x14ac:dyDescent="0.4">
      <c r="A15" s="51" t="s">
        <v>25</v>
      </c>
      <c r="B15" s="65">
        <v>84</v>
      </c>
      <c r="C15" s="43" t="s">
        <v>26</v>
      </c>
      <c r="D15" s="43"/>
      <c r="E15" s="43"/>
      <c r="F15" s="43"/>
      <c r="G15" s="61">
        <v>0.3</v>
      </c>
      <c r="H15" s="58">
        <f>1-NORMSDIST('Model Coefficients_Crustal'!$B$4+'Model Coefficients_Crustal'!$B$5*LN('Seismic Displacement_Crustal'!$G15)+'Model Coefficients_Crustal'!$B$6*LN('Seismic Displacement_Crustal'!$G15)*'Seismic Displacement_Crustal'!$B$9+'Model Coefficients_Crustal'!$B$7*LN('Seismic Displacement_Crustal'!$B$12))</f>
        <v>0.59966429727783788</v>
      </c>
      <c r="I15" s="59">
        <f>EXP(IF($B$9&gt;0.05,'Model Coefficients_Crustal'!$B$13,'Model Coefficients_Crustal'!$C$13)+'Model Coefficients_Crustal'!$B$14*LN('Seismic Displacement_Crustal'!$G15)+'Model Coefficients_Crustal'!$B$15*(LN('Seismic Displacement_Crustal'!$G15))^2+'Model Coefficients_Crustal'!$B$16*LN('Seismic Displacement_Crustal'!$G15)*LN('Seismic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1.8457957978385562</v>
      </c>
      <c r="J15" s="59" t="str">
        <f>IF(ISERROR(EXP(LN($I15)+$B$22*NORMSINV(1-0.5/(1-$H15)))),"&lt;1",EXP(LN($I15)+$B$22*NORMSINV(1-0.5/(1-$H15))))</f>
        <v>&lt;1</v>
      </c>
      <c r="K15" s="59">
        <f t="shared" si="1"/>
        <v>2.1829838338545344</v>
      </c>
      <c r="L15" s="59" t="str">
        <f t="shared" si="2"/>
        <v>&lt;1</v>
      </c>
    </row>
    <row r="16" spans="1:12" x14ac:dyDescent="0.4">
      <c r="A16" s="51" t="s">
        <v>27</v>
      </c>
      <c r="B16" s="66">
        <v>50</v>
      </c>
      <c r="C16" s="43" t="s">
        <v>26</v>
      </c>
      <c r="D16" s="43"/>
      <c r="E16" s="43"/>
      <c r="F16" s="43"/>
      <c r="G16" s="67">
        <v>0.4</v>
      </c>
      <c r="H16" s="68">
        <f>1-NORMSDIST('Model Coefficients_Crustal'!$B$4+'Model Coefficients_Crustal'!$B$5*LN('Seismic Displacement_Crustal'!$G16)+'Model Coefficients_Crustal'!$B$6*LN('Seismic Displacement_Crustal'!$G16)*'Seismic Displacement_Crustal'!$B$9+'Model Coefficients_Crustal'!$B$7*LN('Seismic Displacement_Crustal'!$B$12))</f>
        <v>0.8896709436611514</v>
      </c>
      <c r="I16" s="69">
        <f>EXP(IF($B$9&gt;0.05,'Model Coefficients_Crustal'!$B$13,'Model Coefficients_Crustal'!$C$13)+'Model Coefficients_Crustal'!$B$14*LN('Seismic Displacement_Crustal'!$G16)+'Model Coefficients_Crustal'!$B$15*(LN('Seismic Displacement_Crustal'!$G16))^2+'Model Coefficients_Crustal'!$B$16*LN('Seismic Displacement_Crustal'!$G16)*LN('Seismic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0.88993332471167708</v>
      </c>
      <c r="J16" s="69" t="str">
        <f>IF(ISERROR(EXP(LN($I16)+$B$22*NORMSINV(1-0.5/(1-$H16)))),"&lt;1",EXP(LN($I16)+$B$22*NORMSINV(1-0.5/(1-$H16))))</f>
        <v>&lt;1</v>
      </c>
      <c r="K16" s="69" t="str">
        <f>IF(ISERROR(EXP(LN($I16)+$B$22*NORMSINV(1-0.16/(1-$H16)))),"&lt;1",EXP(LN($I16)+$B$22*NORMSINV(1-0.16/(1-$H16))))</f>
        <v>&lt;1</v>
      </c>
      <c r="L16" s="69" t="str">
        <f t="shared" si="2"/>
        <v>&lt;1</v>
      </c>
    </row>
    <row r="17" spans="1:12" x14ac:dyDescent="0.4">
      <c r="A17" s="51" t="s">
        <v>28</v>
      </c>
      <c r="B17" s="66">
        <v>16</v>
      </c>
      <c r="C17" s="43" t="s">
        <v>26</v>
      </c>
      <c r="D17" s="43"/>
      <c r="E17" s="43"/>
      <c r="F17" s="43"/>
      <c r="G17" s="44"/>
      <c r="H17" s="44"/>
      <c r="I17" s="43"/>
      <c r="J17" s="43"/>
      <c r="K17" s="43"/>
      <c r="L17" s="43"/>
    </row>
    <row r="18" spans="1:12" x14ac:dyDescent="0.4">
      <c r="A18" s="70" t="s">
        <v>29</v>
      </c>
      <c r="B18" s="64">
        <v>1</v>
      </c>
      <c r="C18" s="44" t="s">
        <v>30</v>
      </c>
      <c r="D18" s="44"/>
      <c r="E18" s="43"/>
      <c r="F18" s="43"/>
      <c r="G18" s="44"/>
      <c r="H18" s="44"/>
      <c r="I18" s="43"/>
      <c r="J18" s="43"/>
      <c r="K18" s="43"/>
      <c r="L18" s="43"/>
    </row>
    <row r="19" spans="1:12" x14ac:dyDescent="0.4">
      <c r="A19" s="71"/>
      <c r="B19" s="44"/>
      <c r="C19" s="44"/>
      <c r="D19" s="44"/>
      <c r="E19" s="43"/>
      <c r="F19" s="43"/>
      <c r="G19" s="44"/>
      <c r="H19" s="44"/>
      <c r="I19" s="43"/>
      <c r="J19" s="43"/>
      <c r="K19" s="43"/>
      <c r="L19" s="43"/>
    </row>
    <row r="20" spans="1:12" ht="12.6" thickBot="1" x14ac:dyDescent="0.45">
      <c r="A20" s="48" t="s">
        <v>31</v>
      </c>
      <c r="B20" s="72"/>
      <c r="C20" s="44"/>
      <c r="D20" s="44"/>
      <c r="E20" s="43"/>
      <c r="F20" s="43"/>
      <c r="G20" s="44"/>
      <c r="H20" s="44"/>
      <c r="I20" s="43"/>
      <c r="J20" s="43"/>
      <c r="K20" s="43"/>
      <c r="L20" s="43"/>
    </row>
    <row r="21" spans="1:12" ht="12.6" thickTop="1" x14ac:dyDescent="0.4">
      <c r="A21" s="71" t="s">
        <v>32</v>
      </c>
      <c r="B21" s="73">
        <f>EXP(IF($B$9&gt;0.05,'Model Coefficients_Crustal'!$B$13,'Model Coefficients_Crustal'!$C$13)+'Model Coefficients_Crustal'!$B$14*LN('Seismic Displacement_Crustal'!$B$8)+'Model Coefficients_Crustal'!$B$15*(LN('Seismic Displacement_Crustal'!$B$8))^2+'Model Coefficients_Crustal'!$B$16*LN('Seismic Displacement_Crustal'!$B$8)*LN('Seismic Displacement_Crustal'!$B$12)+'Model Coefficients_Crustal'!$B$17*LN('Seismic Displacement_Crustal'!$B$12)+'Model Coefficients_Crustal'!$B$18*(LN('Seismic Displacement_Crustal'!$B$12))^2+'Model Coefficients_Crustal'!$B$19*'Seismic Displacement_Crustal'!$B$9+'Model Coefficients_Crustal'!$B$20*('Seismic Displacement_Crustal'!$B$11-7))</f>
        <v>9.7683541547397184</v>
      </c>
      <c r="C21" s="44" t="s">
        <v>30</v>
      </c>
      <c r="D21" s="44" t="s">
        <v>33</v>
      </c>
      <c r="E21" s="43"/>
      <c r="F21" s="43"/>
      <c r="G21" s="44"/>
      <c r="H21" s="44"/>
      <c r="I21" s="43"/>
      <c r="J21" s="43"/>
      <c r="K21" s="43"/>
      <c r="L21" s="43"/>
    </row>
    <row r="22" spans="1:12" x14ac:dyDescent="0.4">
      <c r="A22" s="70" t="s">
        <v>34</v>
      </c>
      <c r="B22" s="74">
        <f>'Model Coefficients_Crustal'!$B$21</f>
        <v>0.66</v>
      </c>
      <c r="C22" s="44"/>
      <c r="D22" s="44"/>
      <c r="E22" s="43"/>
      <c r="F22" s="43"/>
      <c r="G22" s="44"/>
      <c r="H22" s="44"/>
      <c r="I22" s="43"/>
      <c r="J22" s="43"/>
      <c r="K22" s="43"/>
      <c r="L22" s="43"/>
    </row>
    <row r="23" spans="1:12" x14ac:dyDescent="0.4">
      <c r="A23" s="42"/>
      <c r="B23" s="43"/>
      <c r="C23" s="43"/>
      <c r="D23" s="43"/>
      <c r="E23" s="43"/>
      <c r="F23" s="43"/>
      <c r="G23" s="44"/>
      <c r="H23" s="44"/>
      <c r="I23" s="43"/>
      <c r="J23" s="43"/>
      <c r="K23" s="43"/>
      <c r="L23" s="43"/>
    </row>
    <row r="24" spans="1:12" ht="12.6" thickBot="1" x14ac:dyDescent="0.45">
      <c r="A24" s="75" t="s">
        <v>35</v>
      </c>
      <c r="B24" s="76"/>
      <c r="C24" s="44"/>
      <c r="D24" s="44"/>
      <c r="E24" s="43"/>
      <c r="F24" s="43"/>
      <c r="G24" s="44"/>
      <c r="H24" s="44"/>
      <c r="I24" s="43"/>
      <c r="J24" s="43"/>
      <c r="K24" s="43"/>
      <c r="L24" s="43"/>
    </row>
    <row r="25" spans="1:12" ht="12.6" thickTop="1" x14ac:dyDescent="0.4">
      <c r="A25" s="71" t="s">
        <v>36</v>
      </c>
      <c r="B25" s="58">
        <f>1-NORMSDIST('Model Coefficients_Crustal'!$B$4+'Model Coefficients_Crustal'!$B$5*LN('Seismic Displacement_Crustal'!$B$8)+'Model Coefficients_Crustal'!$B$6*LN('Seismic Displacement_Crustal'!$B$8)*'Seismic Displacement_Crustal'!$B$9+'Model Coefficients_Crustal'!$B$7*LN('Seismic Displacement_Crustal'!$B$12))</f>
        <v>1.0079200114320841E-2</v>
      </c>
      <c r="C25" s="50"/>
      <c r="D25" s="71" t="s">
        <v>37</v>
      </c>
      <c r="E25" s="43"/>
      <c r="F25" s="43"/>
      <c r="G25" s="44"/>
      <c r="H25" s="44"/>
      <c r="I25" s="43"/>
      <c r="J25" s="43"/>
      <c r="K25" s="43"/>
      <c r="L25" s="43"/>
    </row>
    <row r="26" spans="1:12" x14ac:dyDescent="0.4">
      <c r="A26" s="71" t="s">
        <v>38</v>
      </c>
      <c r="B26" s="59">
        <f>IF(ISERROR(EXP(LN($B$21)+$B$22*NORMSINV(1-($B$15/100)/(1-$B$25)))),"&lt;1",EXP(LN($B$21)+$B$22*NORMSINV(1-($B$15/100)/(1-$B$25))))</f>
        <v>4.9490004329103314</v>
      </c>
      <c r="C26" s="44" t="s">
        <v>30</v>
      </c>
      <c r="D26" s="77" t="s">
        <v>39</v>
      </c>
      <c r="E26" s="43"/>
      <c r="F26" s="43"/>
      <c r="G26" s="44"/>
      <c r="H26" s="44"/>
      <c r="I26" s="44"/>
      <c r="J26" s="43"/>
      <c r="K26" s="43"/>
      <c r="L26" s="43"/>
    </row>
    <row r="27" spans="1:12" x14ac:dyDescent="0.4">
      <c r="A27" s="71" t="s">
        <v>40</v>
      </c>
      <c r="B27" s="59">
        <f>IF(ISERROR(EXP(LN($B$21)+$B$22*NORMSINV(1-($B$16/100)/(1-$B$25)))),"&lt;1",EXP(LN($B$21)+$B$22*NORMSINV(1-($B$16/100)/(1-$B$25))))</f>
        <v>9.6864256485321452</v>
      </c>
      <c r="C27" s="44" t="s">
        <v>30</v>
      </c>
      <c r="D27" s="44" t="s">
        <v>39</v>
      </c>
      <c r="E27" s="43"/>
      <c r="F27" s="43"/>
      <c r="G27" s="44"/>
      <c r="H27" s="44"/>
      <c r="I27" s="44"/>
      <c r="J27" s="43"/>
      <c r="K27" s="43"/>
      <c r="L27" s="43"/>
    </row>
    <row r="28" spans="1:12" x14ac:dyDescent="0.4">
      <c r="A28" s="71" t="s">
        <v>41</v>
      </c>
      <c r="B28" s="59">
        <f>IF(ISERROR(EXP(LN($B$21)+$B$22*NORMSINV(1-($B$17/100)/(1-$B$25)))),"&lt;1",EXP(LN($B$21)+$B$22*NORMSINV(1-($B$17/100)/(1-$B$25))))</f>
        <v>18.747975715440433</v>
      </c>
      <c r="C28" s="43" t="s">
        <v>30</v>
      </c>
      <c r="D28" s="43" t="s">
        <v>39</v>
      </c>
      <c r="E28" s="43"/>
      <c r="F28" s="43"/>
      <c r="G28" s="44"/>
      <c r="H28" s="44"/>
      <c r="I28" s="44"/>
      <c r="J28" s="43"/>
      <c r="K28" s="43"/>
      <c r="L28" s="43"/>
    </row>
    <row r="29" spans="1:12" x14ac:dyDescent="0.4">
      <c r="A29" s="70" t="s">
        <v>42</v>
      </c>
      <c r="B29" s="78">
        <f>(1-$B$25)*(1-NORMSDIST((LN($B$18)-LN($B$21))/'Model Coefficients_Crustal'!$B$21))</f>
        <v>0.98964665808915853</v>
      </c>
      <c r="C29" s="43"/>
      <c r="D29" s="51" t="s">
        <v>43</v>
      </c>
      <c r="E29" s="43"/>
      <c r="F29" s="43"/>
      <c r="G29" s="44"/>
      <c r="H29" s="44"/>
      <c r="I29" s="44"/>
      <c r="J29" s="43"/>
      <c r="K29" s="43"/>
      <c r="L29" s="43"/>
    </row>
    <row r="30" spans="1:12" x14ac:dyDescent="0.4">
      <c r="A30" s="43"/>
      <c r="B30" s="43"/>
      <c r="C30" s="43"/>
      <c r="D30" s="43"/>
      <c r="E30" s="43"/>
      <c r="F30" s="43"/>
      <c r="G30" s="44"/>
      <c r="H30" s="44"/>
      <c r="I30" s="44"/>
      <c r="J30" s="43"/>
      <c r="K30" s="43"/>
      <c r="L30" s="43"/>
    </row>
    <row r="31" spans="1:12" x14ac:dyDescent="0.4">
      <c r="A31" s="42" t="s">
        <v>44</v>
      </c>
      <c r="B31" s="43"/>
      <c r="C31" s="43"/>
      <c r="D31" s="43"/>
      <c r="E31" s="43"/>
      <c r="F31" s="43"/>
      <c r="G31" s="44"/>
      <c r="H31" s="44"/>
      <c r="I31" s="44"/>
      <c r="J31" s="43"/>
      <c r="K31" s="43"/>
      <c r="L31" s="43"/>
    </row>
    <row r="32" spans="1:12" x14ac:dyDescent="0.4">
      <c r="A32" s="79" t="s">
        <v>45</v>
      </c>
      <c r="B32" s="43"/>
      <c r="C32" s="43"/>
      <c r="D32" s="43"/>
      <c r="E32" s="43"/>
      <c r="F32" s="43"/>
      <c r="G32" s="44"/>
      <c r="H32" s="44"/>
      <c r="I32" s="43"/>
      <c r="J32" s="43"/>
      <c r="K32" s="43"/>
      <c r="L32" s="43"/>
    </row>
    <row r="33" spans="1:12" x14ac:dyDescent="0.4">
      <c r="A33" s="79" t="s">
        <v>46</v>
      </c>
      <c r="B33" s="43"/>
      <c r="C33" s="43"/>
      <c r="D33" s="43"/>
      <c r="E33" s="43"/>
      <c r="F33" s="43"/>
      <c r="G33" s="44"/>
      <c r="H33" s="44"/>
      <c r="I33" s="43"/>
      <c r="J33" s="43"/>
      <c r="K33" s="43"/>
      <c r="L33" s="43"/>
    </row>
    <row r="34" spans="1:12" x14ac:dyDescent="0.4">
      <c r="A34" s="79" t="s">
        <v>47</v>
      </c>
      <c r="B34" s="43"/>
      <c r="C34" s="43"/>
      <c r="D34" s="43"/>
      <c r="E34" s="43"/>
      <c r="F34" s="43"/>
      <c r="G34" s="44"/>
      <c r="H34" s="44"/>
      <c r="I34" s="43"/>
      <c r="J34" s="43"/>
      <c r="K34" s="43"/>
      <c r="L34" s="43"/>
    </row>
    <row r="35" spans="1:12" x14ac:dyDescent="0.4">
      <c r="A35" s="79" t="s">
        <v>48</v>
      </c>
      <c r="B35" s="43"/>
      <c r="C35" s="43"/>
      <c r="D35" s="43"/>
      <c r="E35" s="43"/>
      <c r="F35" s="43"/>
      <c r="G35" s="44"/>
      <c r="H35" s="44"/>
      <c r="I35" s="43"/>
      <c r="J35" s="43"/>
      <c r="K35" s="43"/>
      <c r="L35" s="43"/>
    </row>
    <row r="36" spans="1:12" x14ac:dyDescent="0.4">
      <c r="A36" s="79" t="s">
        <v>49</v>
      </c>
      <c r="B36" s="43"/>
      <c r="C36" s="43"/>
      <c r="D36" s="43"/>
      <c r="E36" s="43"/>
      <c r="F36" s="43"/>
      <c r="G36" s="44"/>
      <c r="H36" s="44"/>
      <c r="I36" s="43"/>
      <c r="J36" s="43"/>
      <c r="K36" s="43"/>
      <c r="L36" s="43"/>
    </row>
    <row r="37" spans="1:12" x14ac:dyDescent="0.4">
      <c r="A37" s="79" t="s">
        <v>50</v>
      </c>
      <c r="B37" s="43"/>
      <c r="C37" s="43"/>
      <c r="D37" s="43"/>
      <c r="E37" s="43"/>
      <c r="F37" s="43"/>
      <c r="G37" s="44"/>
      <c r="H37" s="44"/>
      <c r="I37" s="43"/>
      <c r="J37" s="43"/>
      <c r="K37" s="43"/>
      <c r="L37" s="43"/>
    </row>
    <row r="38" spans="1:12" x14ac:dyDescent="0.4">
      <c r="A38" s="79" t="s">
        <v>110</v>
      </c>
      <c r="B38" s="43"/>
      <c r="C38" s="43"/>
      <c r="D38" s="43"/>
      <c r="E38" s="43"/>
      <c r="F38" s="43"/>
      <c r="G38" s="44"/>
      <c r="H38" s="44"/>
      <c r="I38" s="43"/>
      <c r="J38" s="43"/>
      <c r="K38" s="43"/>
      <c r="L38" s="43"/>
    </row>
    <row r="39" spans="1:12" x14ac:dyDescent="0.4">
      <c r="A39" s="79" t="s">
        <v>105</v>
      </c>
      <c r="B39" s="43"/>
      <c r="C39" s="43"/>
      <c r="D39" s="43"/>
      <c r="E39" s="43"/>
      <c r="F39" s="43"/>
      <c r="G39" s="44"/>
      <c r="H39" s="44"/>
      <c r="I39" s="43"/>
      <c r="J39" s="43"/>
      <c r="K39" s="43"/>
      <c r="L39" s="43"/>
    </row>
    <row r="40" spans="1:12" x14ac:dyDescent="0.4">
      <c r="A40" s="79" t="s">
        <v>106</v>
      </c>
      <c r="B40" s="43"/>
      <c r="C40" s="43"/>
      <c r="D40" s="43"/>
      <c r="E40" s="43"/>
      <c r="F40" s="43"/>
      <c r="G40" s="44"/>
      <c r="H40" s="44"/>
      <c r="I40" s="43"/>
      <c r="J40" s="43"/>
      <c r="K40" s="43"/>
      <c r="L40" s="43"/>
    </row>
    <row r="41" spans="1:12" x14ac:dyDescent="0.4">
      <c r="A41" s="79" t="s">
        <v>107</v>
      </c>
      <c r="B41" s="43"/>
      <c r="C41" s="43"/>
      <c r="D41" s="43"/>
      <c r="E41" s="43"/>
      <c r="F41" s="43"/>
      <c r="G41" s="44"/>
      <c r="H41" s="44"/>
      <c r="I41" s="43"/>
      <c r="J41" s="43"/>
      <c r="K41" s="43"/>
      <c r="L41" s="43"/>
    </row>
    <row r="42" spans="1:12" x14ac:dyDescent="0.4">
      <c r="A42" s="79" t="s">
        <v>108</v>
      </c>
      <c r="B42" s="43"/>
      <c r="C42" s="43"/>
      <c r="D42" s="43"/>
      <c r="E42" s="43"/>
      <c r="F42" s="43"/>
      <c r="G42" s="44"/>
      <c r="H42" s="44"/>
      <c r="I42" s="43"/>
      <c r="J42" s="43"/>
      <c r="K42" s="43"/>
      <c r="L42" s="43"/>
    </row>
    <row r="43" spans="1:12" x14ac:dyDescent="0.4">
      <c r="A43" s="79" t="s">
        <v>109</v>
      </c>
      <c r="B43" s="43"/>
      <c r="C43" s="43"/>
      <c r="D43" s="43"/>
      <c r="E43" s="43"/>
      <c r="F43" s="43"/>
      <c r="G43" s="44"/>
      <c r="H43" s="44"/>
      <c r="I43" s="43"/>
      <c r="J43" s="43"/>
      <c r="K43" s="43"/>
      <c r="L43" s="43"/>
    </row>
    <row r="44" spans="1:12" x14ac:dyDescent="0.4">
      <c r="A44" s="43"/>
      <c r="B44" s="43"/>
      <c r="C44" s="43"/>
      <c r="D44" s="43"/>
      <c r="E44" s="43"/>
      <c r="F44" s="43"/>
      <c r="G44" s="44"/>
      <c r="H44" s="44"/>
      <c r="I44" s="43"/>
      <c r="J44" s="43"/>
      <c r="K44" s="43"/>
      <c r="L44" s="43"/>
    </row>
    <row r="45" spans="1:12" x14ac:dyDescent="0.4">
      <c r="A45" s="43"/>
      <c r="B45" s="43"/>
      <c r="C45" s="43"/>
      <c r="D45" s="43"/>
      <c r="E45" s="43"/>
      <c r="F45" s="43"/>
      <c r="G45" s="44"/>
      <c r="H45" s="44"/>
      <c r="I45" s="43"/>
      <c r="J45" s="43"/>
      <c r="K45" s="43"/>
      <c r="L45" s="43"/>
    </row>
    <row r="46" spans="1:12" x14ac:dyDescent="0.4">
      <c r="A46" s="43"/>
      <c r="B46" s="43"/>
      <c r="C46" s="43"/>
      <c r="D46" s="43"/>
      <c r="E46" s="43"/>
      <c r="F46" s="43"/>
      <c r="G46" s="44"/>
      <c r="H46" s="44"/>
      <c r="I46" s="43"/>
      <c r="J46" s="43"/>
      <c r="K46" s="43"/>
      <c r="L46" s="43"/>
    </row>
    <row r="47" spans="1:12" x14ac:dyDescent="0.4">
      <c r="A47" s="43"/>
      <c r="B47" s="43"/>
      <c r="C47" s="43"/>
      <c r="D47" s="43"/>
      <c r="E47" s="43"/>
      <c r="F47" s="43"/>
      <c r="G47" s="44"/>
      <c r="H47" s="44"/>
      <c r="I47" s="43"/>
      <c r="J47" s="43"/>
      <c r="K47" s="43"/>
      <c r="L47" s="43"/>
    </row>
    <row r="48" spans="1:12" x14ac:dyDescent="0.4">
      <c r="A48" s="43"/>
      <c r="B48" s="43"/>
      <c r="C48" s="43"/>
      <c r="D48" s="43"/>
      <c r="E48" s="43"/>
      <c r="F48" s="43"/>
      <c r="G48" s="44"/>
      <c r="H48" s="44"/>
      <c r="I48" s="43"/>
      <c r="J48" s="43"/>
      <c r="K48" s="43"/>
      <c r="L48" s="43"/>
    </row>
    <row r="49" spans="1:12" x14ac:dyDescent="0.4">
      <c r="A49" s="43"/>
      <c r="B49" s="43"/>
      <c r="C49" s="43"/>
      <c r="D49" s="43"/>
      <c r="E49" s="43"/>
      <c r="F49" s="43"/>
      <c r="G49" s="44"/>
      <c r="H49" s="44"/>
      <c r="I49" s="43"/>
      <c r="J49" s="43"/>
      <c r="K49" s="43"/>
      <c r="L49" s="43"/>
    </row>
    <row r="50" spans="1:12" x14ac:dyDescent="0.4">
      <c r="A50" s="43"/>
      <c r="B50" s="43"/>
      <c r="C50" s="43"/>
      <c r="D50" s="43"/>
      <c r="E50" s="43"/>
      <c r="F50" s="43"/>
      <c r="G50" s="44"/>
      <c r="H50" s="44"/>
      <c r="I50" s="43"/>
      <c r="J50" s="43"/>
      <c r="K50" s="43"/>
      <c r="L50" s="43"/>
    </row>
    <row r="51" spans="1:12" x14ac:dyDescent="0.4">
      <c r="A51" s="43"/>
      <c r="B51" s="43"/>
      <c r="C51" s="43"/>
      <c r="D51" s="43"/>
      <c r="E51" s="43"/>
      <c r="F51" s="43"/>
      <c r="G51" s="44"/>
      <c r="H51" s="44"/>
      <c r="I51" s="43"/>
      <c r="J51" s="43"/>
      <c r="K51" s="43"/>
      <c r="L51" s="43"/>
    </row>
    <row r="52" spans="1:12" x14ac:dyDescent="0.4">
      <c r="A52" s="43"/>
      <c r="B52" s="43"/>
      <c r="C52" s="43"/>
      <c r="D52" s="43"/>
      <c r="E52" s="43"/>
      <c r="F52" s="43"/>
      <c r="G52" s="44"/>
      <c r="H52" s="44"/>
      <c r="I52" s="43"/>
      <c r="J52" s="43"/>
      <c r="K52" s="43"/>
      <c r="L52" s="43"/>
    </row>
    <row r="53" spans="1:12" x14ac:dyDescent="0.4">
      <c r="A53" s="43"/>
      <c r="B53" s="43"/>
      <c r="C53" s="43"/>
      <c r="D53" s="43"/>
      <c r="E53" s="43"/>
      <c r="F53" s="43"/>
      <c r="G53" s="44"/>
      <c r="H53" s="44"/>
      <c r="I53" s="43"/>
      <c r="J53" s="43"/>
      <c r="K53" s="43"/>
      <c r="L53" s="43"/>
    </row>
    <row r="54" spans="1:12" x14ac:dyDescent="0.4">
      <c r="A54" s="43"/>
      <c r="B54" s="43"/>
      <c r="C54" s="43"/>
      <c r="D54" s="43"/>
      <c r="E54" s="43"/>
      <c r="F54" s="43"/>
      <c r="G54" s="44"/>
      <c r="H54" s="44"/>
      <c r="I54" s="43"/>
      <c r="J54" s="43"/>
      <c r="K54" s="43"/>
      <c r="L54" s="43"/>
    </row>
    <row r="55" spans="1:12" x14ac:dyDescent="0.4">
      <c r="A55" s="43"/>
      <c r="B55" s="43"/>
      <c r="C55" s="43"/>
      <c r="D55" s="43"/>
      <c r="E55" s="43"/>
      <c r="F55" s="43"/>
      <c r="G55" s="44"/>
      <c r="H55" s="44"/>
      <c r="I55" s="43"/>
      <c r="J55" s="43"/>
      <c r="K55" s="43"/>
      <c r="L55" s="43"/>
    </row>
    <row r="56" spans="1:12" x14ac:dyDescent="0.4">
      <c r="A56" s="43"/>
      <c r="B56" s="43"/>
      <c r="C56" s="43"/>
      <c r="D56" s="43"/>
      <c r="E56" s="43"/>
      <c r="F56" s="43"/>
      <c r="G56" s="44"/>
      <c r="H56" s="44"/>
      <c r="I56" s="43"/>
      <c r="J56" s="43"/>
      <c r="K56" s="43"/>
      <c r="L56" s="43"/>
    </row>
    <row r="57" spans="1:12" x14ac:dyDescent="0.4">
      <c r="A57" s="43"/>
      <c r="B57" s="43"/>
      <c r="C57" s="43"/>
      <c r="D57" s="43"/>
      <c r="E57" s="43"/>
      <c r="F57" s="43"/>
      <c r="G57" s="44"/>
      <c r="H57" s="44"/>
      <c r="I57" s="43"/>
      <c r="J57" s="43"/>
      <c r="K57" s="43"/>
      <c r="L57" s="43"/>
    </row>
    <row r="58" spans="1:12" x14ac:dyDescent="0.4">
      <c r="A58" s="43"/>
      <c r="B58" s="43"/>
      <c r="C58" s="43"/>
      <c r="D58" s="43"/>
      <c r="E58" s="43"/>
      <c r="F58" s="43"/>
      <c r="G58" s="44"/>
      <c r="H58" s="44"/>
      <c r="I58" s="43"/>
      <c r="J58" s="43"/>
      <c r="K58" s="43"/>
      <c r="L58" s="43"/>
    </row>
    <row r="59" spans="1:12" x14ac:dyDescent="0.4">
      <c r="A59" s="43"/>
      <c r="B59" s="43"/>
      <c r="C59" s="43"/>
      <c r="D59" s="43"/>
      <c r="E59" s="43"/>
      <c r="F59" s="43"/>
      <c r="G59" s="44"/>
      <c r="H59" s="44"/>
      <c r="I59" s="43"/>
      <c r="J59" s="43"/>
      <c r="K59" s="43"/>
      <c r="L59" s="43"/>
    </row>
    <row r="60" spans="1:12" x14ac:dyDescent="0.4">
      <c r="A60" s="43"/>
      <c r="B60" s="43"/>
      <c r="C60" s="43"/>
      <c r="D60" s="43"/>
      <c r="E60" s="43"/>
      <c r="F60" s="43"/>
      <c r="G60" s="44"/>
      <c r="H60" s="44"/>
      <c r="I60" s="43"/>
      <c r="J60" s="43"/>
      <c r="K60" s="43"/>
      <c r="L60" s="43"/>
    </row>
    <row r="61" spans="1:12" x14ac:dyDescent="0.4">
      <c r="A61" s="43"/>
      <c r="B61" s="43"/>
      <c r="C61" s="43"/>
      <c r="D61" s="43"/>
      <c r="E61" s="43"/>
      <c r="F61" s="43"/>
      <c r="G61" s="44"/>
      <c r="H61" s="44"/>
      <c r="I61" s="43"/>
      <c r="J61" s="43"/>
      <c r="K61" s="43"/>
      <c r="L61" s="43"/>
    </row>
    <row r="62" spans="1:12" x14ac:dyDescent="0.4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43"/>
    </row>
    <row r="63" spans="1:12" x14ac:dyDescent="0.4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43"/>
    </row>
    <row r="64" spans="1:12" x14ac:dyDescent="0.4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43"/>
    </row>
    <row r="65" spans="1:12" x14ac:dyDescent="0.4">
      <c r="A65" s="43"/>
      <c r="B65" s="43"/>
      <c r="C65" s="43"/>
      <c r="D65" s="43"/>
      <c r="E65" s="43"/>
      <c r="F65" s="43"/>
      <c r="G65" s="44"/>
      <c r="H65" s="44"/>
      <c r="I65" s="43"/>
      <c r="J65" s="43"/>
      <c r="K65" s="43"/>
      <c r="L65" s="43"/>
    </row>
    <row r="66" spans="1:12" x14ac:dyDescent="0.4">
      <c r="A66" s="43"/>
      <c r="B66" s="43"/>
      <c r="C66" s="43"/>
      <c r="D66" s="43"/>
      <c r="E66" s="43"/>
      <c r="F66" s="43"/>
      <c r="G66" s="44"/>
      <c r="H66" s="44"/>
      <c r="I66" s="43"/>
      <c r="J66" s="43"/>
      <c r="K66" s="43"/>
      <c r="L66" s="43"/>
    </row>
    <row r="67" spans="1:12" x14ac:dyDescent="0.4">
      <c r="A67" s="43"/>
      <c r="B67" s="43"/>
      <c r="C67" s="43"/>
      <c r="D67" s="43"/>
      <c r="E67" s="43"/>
      <c r="F67" s="43"/>
      <c r="G67" s="44"/>
      <c r="H67" s="44"/>
      <c r="I67" s="43"/>
      <c r="J67" s="43"/>
      <c r="K67" s="43"/>
      <c r="L67" s="43"/>
    </row>
    <row r="68" spans="1:12" x14ac:dyDescent="0.4">
      <c r="A68" s="43"/>
      <c r="B68" s="43"/>
      <c r="C68" s="43"/>
      <c r="D68" s="43"/>
      <c r="E68" s="43"/>
      <c r="F68" s="43"/>
      <c r="G68" s="44"/>
      <c r="H68" s="44"/>
      <c r="I68" s="43"/>
      <c r="J68" s="43"/>
      <c r="K68" s="43"/>
      <c r="L68" s="43"/>
    </row>
    <row r="69" spans="1:12" x14ac:dyDescent="0.4">
      <c r="A69" s="43"/>
      <c r="B69" s="43"/>
      <c r="C69" s="43"/>
      <c r="D69" s="43"/>
      <c r="E69" s="43"/>
      <c r="F69" s="43"/>
      <c r="G69" s="44"/>
      <c r="H69" s="44"/>
      <c r="I69" s="43"/>
      <c r="J69" s="43"/>
      <c r="K69" s="43"/>
      <c r="L69" s="43"/>
    </row>
    <row r="70" spans="1:12" x14ac:dyDescent="0.4">
      <c r="A70" s="43"/>
      <c r="B70" s="43"/>
      <c r="C70" s="43"/>
      <c r="D70" s="43"/>
      <c r="E70" s="43"/>
      <c r="F70" s="43"/>
      <c r="G70" s="44"/>
      <c r="H70" s="44"/>
      <c r="I70" s="43"/>
      <c r="J70" s="43"/>
      <c r="K70" s="43"/>
      <c r="L70" s="43"/>
    </row>
    <row r="71" spans="1:12" x14ac:dyDescent="0.4">
      <c r="A71" s="43"/>
      <c r="B71" s="43"/>
      <c r="C71" s="43"/>
      <c r="D71" s="43"/>
      <c r="E71" s="43"/>
      <c r="F71" s="43"/>
      <c r="G71" s="44"/>
      <c r="H71" s="44"/>
      <c r="I71" s="43"/>
      <c r="J71" s="43"/>
      <c r="K71" s="43"/>
      <c r="L71" s="43"/>
    </row>
    <row r="72" spans="1:12" x14ac:dyDescent="0.4">
      <c r="A72" s="43"/>
      <c r="B72" s="43"/>
      <c r="C72" s="43"/>
      <c r="D72" s="43"/>
      <c r="E72" s="43"/>
      <c r="F72" s="43"/>
      <c r="G72" s="44"/>
      <c r="H72" s="44"/>
      <c r="I72" s="43"/>
      <c r="J72" s="43"/>
      <c r="K72" s="43"/>
      <c r="L72" s="43"/>
    </row>
    <row r="73" spans="1:12" x14ac:dyDescent="0.4">
      <c r="A73" s="43"/>
      <c r="B73" s="43"/>
      <c r="C73" s="43"/>
      <c r="D73" s="43"/>
      <c r="E73" s="43"/>
      <c r="F73" s="43"/>
      <c r="G73" s="44"/>
      <c r="H73" s="44"/>
      <c r="I73" s="43"/>
      <c r="J73" s="43"/>
      <c r="K73" s="43"/>
      <c r="L73" s="43"/>
    </row>
    <row r="74" spans="1:12" x14ac:dyDescent="0.4">
      <c r="A74" s="43"/>
      <c r="B74" s="43"/>
      <c r="C74" s="43"/>
      <c r="D74" s="43"/>
      <c r="E74" s="43"/>
      <c r="F74" s="43"/>
      <c r="G74" s="44"/>
      <c r="H74" s="44"/>
      <c r="I74" s="43"/>
      <c r="J74" s="43"/>
      <c r="K74" s="43"/>
      <c r="L74" s="43"/>
    </row>
    <row r="75" spans="1:12" x14ac:dyDescent="0.4">
      <c r="A75" s="43"/>
      <c r="B75" s="43"/>
      <c r="C75" s="43"/>
      <c r="D75" s="43"/>
      <c r="E75" s="43"/>
      <c r="F75" s="43"/>
      <c r="G75" s="44"/>
      <c r="H75" s="44"/>
      <c r="I75" s="43"/>
      <c r="J75" s="43"/>
      <c r="K75" s="43"/>
      <c r="L75" s="43"/>
    </row>
    <row r="76" spans="1:12" x14ac:dyDescent="0.4">
      <c r="A76" s="43"/>
      <c r="B76" s="43"/>
      <c r="C76" s="43"/>
      <c r="D76" s="43"/>
      <c r="E76" s="43"/>
      <c r="F76" s="43"/>
      <c r="G76" s="44"/>
      <c r="H76" s="44"/>
      <c r="I76" s="43"/>
      <c r="J76" s="43"/>
      <c r="K76" s="43"/>
      <c r="L76" s="43"/>
    </row>
    <row r="77" spans="1:12" x14ac:dyDescent="0.4">
      <c r="A77" s="43"/>
      <c r="B77" s="43"/>
      <c r="C77" s="43"/>
      <c r="D77" s="43"/>
      <c r="E77" s="43"/>
      <c r="F77" s="43"/>
      <c r="G77" s="44"/>
      <c r="H77" s="44"/>
      <c r="I77" s="43"/>
      <c r="J77" s="43"/>
      <c r="K77" s="43"/>
      <c r="L77" s="43"/>
    </row>
    <row r="78" spans="1:12" x14ac:dyDescent="0.4">
      <c r="A78" s="43"/>
      <c r="B78" s="43"/>
      <c r="C78" s="43"/>
      <c r="D78" s="43"/>
      <c r="E78" s="43"/>
      <c r="F78" s="43"/>
      <c r="G78" s="44"/>
      <c r="H78" s="44"/>
      <c r="I78" s="43"/>
      <c r="J78" s="43"/>
      <c r="K78" s="43"/>
      <c r="L78" s="43"/>
    </row>
    <row r="79" spans="1:12" x14ac:dyDescent="0.4">
      <c r="A79" s="51" t="s">
        <v>51</v>
      </c>
      <c r="B79" s="43"/>
      <c r="C79" s="43"/>
      <c r="D79" s="43"/>
      <c r="E79" s="43"/>
      <c r="F79" s="43"/>
      <c r="G79" s="44"/>
      <c r="H79" s="44"/>
      <c r="I79" s="43"/>
      <c r="J79" s="43"/>
      <c r="K79" s="43"/>
      <c r="L79" s="43"/>
    </row>
    <row r="80" spans="1:12" x14ac:dyDescent="0.4">
      <c r="A80" s="80" t="s">
        <v>52</v>
      </c>
      <c r="B80" s="43"/>
      <c r="C80" s="43"/>
      <c r="D80" s="43"/>
      <c r="E80" s="43"/>
      <c r="F80" s="43"/>
      <c r="G80" s="44"/>
      <c r="H80" s="44"/>
      <c r="I80" s="43"/>
      <c r="J80" s="43"/>
      <c r="K80" s="43"/>
      <c r="L80" s="43"/>
    </row>
    <row r="81" spans="1:12" x14ac:dyDescent="0.4">
      <c r="A81" s="51" t="s">
        <v>53</v>
      </c>
      <c r="B81" s="43"/>
      <c r="C81" s="43"/>
      <c r="D81" s="43"/>
      <c r="E81" s="43"/>
      <c r="F81" s="43"/>
      <c r="G81" s="44"/>
      <c r="H81" s="44"/>
      <c r="I81" s="43"/>
      <c r="J81" s="43"/>
      <c r="K81" s="43"/>
      <c r="L81" s="43"/>
    </row>
    <row r="82" spans="1:12" x14ac:dyDescent="0.4">
      <c r="A82" s="51" t="s">
        <v>54</v>
      </c>
      <c r="B82" s="43"/>
      <c r="C82" s="43"/>
      <c r="D82" s="43"/>
      <c r="E82" s="43"/>
      <c r="F82" s="43"/>
      <c r="G82" s="44"/>
      <c r="H82" s="44"/>
      <c r="I82" s="43"/>
      <c r="J82" s="43"/>
      <c r="K82" s="43"/>
      <c r="L82" s="43"/>
    </row>
  </sheetData>
  <sheetProtection algorithmName="SHA-512" hashValue="yDCFRoh3i01qJRhRR/58o/vXKxNVFmceMmHbE/ZLJXkVtY2INdjU+o7iITDBXu28AGkhscU6P9OYPedJoTMczQ==" saltValue="LqB+yQOYUDn5r018lEywMw==" spinCount="100000" sheet="1" objects="1" scenarios="1" selectLockedCells="1"/>
  <pageMargins left="0.75" right="0.75" top="1" bottom="1" header="0.5" footer="0.5"/>
  <pageSetup orientation="portrait" r:id="rId1"/>
  <headerFooter alignWithMargins="0">
    <oddFooter>&amp;LSimplified Procedure for Estimating Earthquake Induced Deviatoric Slope Displacements
by Jonathan D. Bray and Thaleia Travasarou
&amp;"Arial,Italic"&amp;9Journal of Geotechnical and Geonvironmental Engineering, Vol 133, No. 4, pp. 381-392, April 2007</oddFooter>
  </headerFooter>
  <drawing r:id="rId2"/>
  <legacyDrawing r:id="rId3"/>
  <oleObjects>
    <mc:AlternateContent xmlns:mc="http://schemas.openxmlformats.org/markup-compatibility/2006">
      <mc:Choice Requires="x14">
        <oleObject progId="AcroExch.Document.7" shapeId="5121" r:id="rId4">
          <objectPr defaultSize="0" autoPict="0" r:id="rId5">
            <anchor moveWithCells="1">
              <from>
                <xdr:col>0</xdr:col>
                <xdr:colOff>38100</xdr:colOff>
                <xdr:row>45</xdr:row>
                <xdr:rowOff>30480</xdr:rowOff>
              </from>
              <to>
                <xdr:col>5</xdr:col>
                <xdr:colOff>601980</xdr:colOff>
                <xdr:row>60</xdr:row>
                <xdr:rowOff>76200</xdr:rowOff>
              </to>
            </anchor>
          </objectPr>
        </oleObject>
      </mc:Choice>
      <mc:Fallback>
        <oleObject progId="AcroExch.Document.7" shapeId="5121" r:id="rId4"/>
      </mc:Fallback>
    </mc:AlternateContent>
    <mc:AlternateContent xmlns:mc="http://schemas.openxmlformats.org/markup-compatibility/2006">
      <mc:Choice Requires="x14">
        <oleObject progId="AcroExch.Document.7" shapeId="5122" r:id="rId6">
          <objectPr defaultSize="0" autoPict="0" r:id="rId7">
            <anchor moveWithCells="1">
              <from>
                <xdr:col>0</xdr:col>
                <xdr:colOff>45720</xdr:colOff>
                <xdr:row>62</xdr:row>
                <xdr:rowOff>22860</xdr:rowOff>
              </from>
              <to>
                <xdr:col>5</xdr:col>
                <xdr:colOff>563880</xdr:colOff>
                <xdr:row>76</xdr:row>
                <xdr:rowOff>60960</xdr:rowOff>
              </to>
            </anchor>
          </objectPr>
        </oleObject>
      </mc:Choice>
      <mc:Fallback>
        <oleObject progId="AcroExch.Document.7" shapeId="512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</sheetPr>
  <dimension ref="A1:J27"/>
  <sheetViews>
    <sheetView workbookViewId="0">
      <selection activeCell="B10" sqref="B10"/>
    </sheetView>
  </sheetViews>
  <sheetFormatPr defaultColWidth="11.41796875" defaultRowHeight="12.3" x14ac:dyDescent="0.4"/>
  <cols>
    <col min="1" max="1" width="12.1015625" style="41" customWidth="1"/>
    <col min="2" max="7" width="9.1015625" style="41" customWidth="1"/>
    <col min="8" max="8" width="6.89453125" style="41" customWidth="1"/>
    <col min="9" max="9" width="4" style="41" customWidth="1"/>
    <col min="10" max="10" width="5.89453125" style="41" customWidth="1"/>
    <col min="11" max="256" width="9.1015625" style="41" customWidth="1"/>
    <col min="257" max="257" width="12.1015625" style="41" customWidth="1"/>
    <col min="258" max="263" width="9.1015625" style="41" customWidth="1"/>
    <col min="264" max="264" width="6.89453125" style="41" customWidth="1"/>
    <col min="265" max="265" width="4" style="41" customWidth="1"/>
    <col min="266" max="266" width="5.89453125" style="41" customWidth="1"/>
    <col min="267" max="512" width="9.1015625" style="41" customWidth="1"/>
    <col min="513" max="513" width="12.1015625" style="41" customWidth="1"/>
    <col min="514" max="519" width="9.1015625" style="41" customWidth="1"/>
    <col min="520" max="520" width="6.89453125" style="41" customWidth="1"/>
    <col min="521" max="521" width="4" style="41" customWidth="1"/>
    <col min="522" max="522" width="5.89453125" style="41" customWidth="1"/>
    <col min="523" max="768" width="9.1015625" style="41" customWidth="1"/>
    <col min="769" max="769" width="12.1015625" style="41" customWidth="1"/>
    <col min="770" max="775" width="9.1015625" style="41" customWidth="1"/>
    <col min="776" max="776" width="6.89453125" style="41" customWidth="1"/>
    <col min="777" max="777" width="4" style="41" customWidth="1"/>
    <col min="778" max="778" width="5.89453125" style="41" customWidth="1"/>
    <col min="779" max="1024" width="9.1015625" style="41" customWidth="1"/>
    <col min="1025" max="1025" width="12.1015625" style="41" customWidth="1"/>
    <col min="1026" max="1031" width="9.1015625" style="41" customWidth="1"/>
    <col min="1032" max="1032" width="6.89453125" style="41" customWidth="1"/>
    <col min="1033" max="1033" width="4" style="41" customWidth="1"/>
    <col min="1034" max="1034" width="5.89453125" style="41" customWidth="1"/>
    <col min="1035" max="1280" width="9.1015625" style="41" customWidth="1"/>
    <col min="1281" max="1281" width="12.1015625" style="41" customWidth="1"/>
    <col min="1282" max="1287" width="9.1015625" style="41" customWidth="1"/>
    <col min="1288" max="1288" width="6.89453125" style="41" customWidth="1"/>
    <col min="1289" max="1289" width="4" style="41" customWidth="1"/>
    <col min="1290" max="1290" width="5.89453125" style="41" customWidth="1"/>
    <col min="1291" max="1536" width="9.1015625" style="41" customWidth="1"/>
    <col min="1537" max="1537" width="12.1015625" style="41" customWidth="1"/>
    <col min="1538" max="1543" width="9.1015625" style="41" customWidth="1"/>
    <col min="1544" max="1544" width="6.89453125" style="41" customWidth="1"/>
    <col min="1545" max="1545" width="4" style="41" customWidth="1"/>
    <col min="1546" max="1546" width="5.89453125" style="41" customWidth="1"/>
    <col min="1547" max="1792" width="9.1015625" style="41" customWidth="1"/>
    <col min="1793" max="1793" width="12.1015625" style="41" customWidth="1"/>
    <col min="1794" max="1799" width="9.1015625" style="41" customWidth="1"/>
    <col min="1800" max="1800" width="6.89453125" style="41" customWidth="1"/>
    <col min="1801" max="1801" width="4" style="41" customWidth="1"/>
    <col min="1802" max="1802" width="5.89453125" style="41" customWidth="1"/>
    <col min="1803" max="2048" width="9.1015625" style="41" customWidth="1"/>
    <col min="2049" max="2049" width="12.1015625" style="41" customWidth="1"/>
    <col min="2050" max="2055" width="9.1015625" style="41" customWidth="1"/>
    <col min="2056" max="2056" width="6.89453125" style="41" customWidth="1"/>
    <col min="2057" max="2057" width="4" style="41" customWidth="1"/>
    <col min="2058" max="2058" width="5.89453125" style="41" customWidth="1"/>
    <col min="2059" max="2304" width="9.1015625" style="41" customWidth="1"/>
    <col min="2305" max="2305" width="12.1015625" style="41" customWidth="1"/>
    <col min="2306" max="2311" width="9.1015625" style="41" customWidth="1"/>
    <col min="2312" max="2312" width="6.89453125" style="41" customWidth="1"/>
    <col min="2313" max="2313" width="4" style="41" customWidth="1"/>
    <col min="2314" max="2314" width="5.89453125" style="41" customWidth="1"/>
    <col min="2315" max="2560" width="9.1015625" style="41" customWidth="1"/>
    <col min="2561" max="2561" width="12.1015625" style="41" customWidth="1"/>
    <col min="2562" max="2567" width="9.1015625" style="41" customWidth="1"/>
    <col min="2568" max="2568" width="6.89453125" style="41" customWidth="1"/>
    <col min="2569" max="2569" width="4" style="41" customWidth="1"/>
    <col min="2570" max="2570" width="5.89453125" style="41" customWidth="1"/>
    <col min="2571" max="2816" width="9.1015625" style="41" customWidth="1"/>
    <col min="2817" max="2817" width="12.1015625" style="41" customWidth="1"/>
    <col min="2818" max="2823" width="9.1015625" style="41" customWidth="1"/>
    <col min="2824" max="2824" width="6.89453125" style="41" customWidth="1"/>
    <col min="2825" max="2825" width="4" style="41" customWidth="1"/>
    <col min="2826" max="2826" width="5.89453125" style="41" customWidth="1"/>
    <col min="2827" max="3072" width="9.1015625" style="41" customWidth="1"/>
    <col min="3073" max="3073" width="12.1015625" style="41" customWidth="1"/>
    <col min="3074" max="3079" width="9.1015625" style="41" customWidth="1"/>
    <col min="3080" max="3080" width="6.89453125" style="41" customWidth="1"/>
    <col min="3081" max="3081" width="4" style="41" customWidth="1"/>
    <col min="3082" max="3082" width="5.89453125" style="41" customWidth="1"/>
    <col min="3083" max="3328" width="9.1015625" style="41" customWidth="1"/>
    <col min="3329" max="3329" width="12.1015625" style="41" customWidth="1"/>
    <col min="3330" max="3335" width="9.1015625" style="41" customWidth="1"/>
    <col min="3336" max="3336" width="6.89453125" style="41" customWidth="1"/>
    <col min="3337" max="3337" width="4" style="41" customWidth="1"/>
    <col min="3338" max="3338" width="5.89453125" style="41" customWidth="1"/>
    <col min="3339" max="3584" width="9.1015625" style="41" customWidth="1"/>
    <col min="3585" max="3585" width="12.1015625" style="41" customWidth="1"/>
    <col min="3586" max="3591" width="9.1015625" style="41" customWidth="1"/>
    <col min="3592" max="3592" width="6.89453125" style="41" customWidth="1"/>
    <col min="3593" max="3593" width="4" style="41" customWidth="1"/>
    <col min="3594" max="3594" width="5.89453125" style="41" customWidth="1"/>
    <col min="3595" max="3840" width="9.1015625" style="41" customWidth="1"/>
    <col min="3841" max="3841" width="12.1015625" style="41" customWidth="1"/>
    <col min="3842" max="3847" width="9.1015625" style="41" customWidth="1"/>
    <col min="3848" max="3848" width="6.89453125" style="41" customWidth="1"/>
    <col min="3849" max="3849" width="4" style="41" customWidth="1"/>
    <col min="3850" max="3850" width="5.89453125" style="41" customWidth="1"/>
    <col min="3851" max="4096" width="9.1015625" style="41" customWidth="1"/>
    <col min="4097" max="4097" width="12.1015625" style="41" customWidth="1"/>
    <col min="4098" max="4103" width="9.1015625" style="41" customWidth="1"/>
    <col min="4104" max="4104" width="6.89453125" style="41" customWidth="1"/>
    <col min="4105" max="4105" width="4" style="41" customWidth="1"/>
    <col min="4106" max="4106" width="5.89453125" style="41" customWidth="1"/>
    <col min="4107" max="4352" width="9.1015625" style="41" customWidth="1"/>
    <col min="4353" max="4353" width="12.1015625" style="41" customWidth="1"/>
    <col min="4354" max="4359" width="9.1015625" style="41" customWidth="1"/>
    <col min="4360" max="4360" width="6.89453125" style="41" customWidth="1"/>
    <col min="4361" max="4361" width="4" style="41" customWidth="1"/>
    <col min="4362" max="4362" width="5.89453125" style="41" customWidth="1"/>
    <col min="4363" max="4608" width="9.1015625" style="41" customWidth="1"/>
    <col min="4609" max="4609" width="12.1015625" style="41" customWidth="1"/>
    <col min="4610" max="4615" width="9.1015625" style="41" customWidth="1"/>
    <col min="4616" max="4616" width="6.89453125" style="41" customWidth="1"/>
    <col min="4617" max="4617" width="4" style="41" customWidth="1"/>
    <col min="4618" max="4618" width="5.89453125" style="41" customWidth="1"/>
    <col min="4619" max="4864" width="9.1015625" style="41" customWidth="1"/>
    <col min="4865" max="4865" width="12.1015625" style="41" customWidth="1"/>
    <col min="4866" max="4871" width="9.1015625" style="41" customWidth="1"/>
    <col min="4872" max="4872" width="6.89453125" style="41" customWidth="1"/>
    <col min="4873" max="4873" width="4" style="41" customWidth="1"/>
    <col min="4874" max="4874" width="5.89453125" style="41" customWidth="1"/>
    <col min="4875" max="5120" width="9.1015625" style="41" customWidth="1"/>
    <col min="5121" max="5121" width="12.1015625" style="41" customWidth="1"/>
    <col min="5122" max="5127" width="9.1015625" style="41" customWidth="1"/>
    <col min="5128" max="5128" width="6.89453125" style="41" customWidth="1"/>
    <col min="5129" max="5129" width="4" style="41" customWidth="1"/>
    <col min="5130" max="5130" width="5.89453125" style="41" customWidth="1"/>
    <col min="5131" max="5376" width="9.1015625" style="41" customWidth="1"/>
    <col min="5377" max="5377" width="12.1015625" style="41" customWidth="1"/>
    <col min="5378" max="5383" width="9.1015625" style="41" customWidth="1"/>
    <col min="5384" max="5384" width="6.89453125" style="41" customWidth="1"/>
    <col min="5385" max="5385" width="4" style="41" customWidth="1"/>
    <col min="5386" max="5386" width="5.89453125" style="41" customWidth="1"/>
    <col min="5387" max="5632" width="9.1015625" style="41" customWidth="1"/>
    <col min="5633" max="5633" width="12.1015625" style="41" customWidth="1"/>
    <col min="5634" max="5639" width="9.1015625" style="41" customWidth="1"/>
    <col min="5640" max="5640" width="6.89453125" style="41" customWidth="1"/>
    <col min="5641" max="5641" width="4" style="41" customWidth="1"/>
    <col min="5642" max="5642" width="5.89453125" style="41" customWidth="1"/>
    <col min="5643" max="5888" width="9.1015625" style="41" customWidth="1"/>
    <col min="5889" max="5889" width="12.1015625" style="41" customWidth="1"/>
    <col min="5890" max="5895" width="9.1015625" style="41" customWidth="1"/>
    <col min="5896" max="5896" width="6.89453125" style="41" customWidth="1"/>
    <col min="5897" max="5897" width="4" style="41" customWidth="1"/>
    <col min="5898" max="5898" width="5.89453125" style="41" customWidth="1"/>
    <col min="5899" max="6144" width="9.1015625" style="41" customWidth="1"/>
    <col min="6145" max="6145" width="12.1015625" style="41" customWidth="1"/>
    <col min="6146" max="6151" width="9.1015625" style="41" customWidth="1"/>
    <col min="6152" max="6152" width="6.89453125" style="41" customWidth="1"/>
    <col min="6153" max="6153" width="4" style="41" customWidth="1"/>
    <col min="6154" max="6154" width="5.89453125" style="41" customWidth="1"/>
    <col min="6155" max="6400" width="9.1015625" style="41" customWidth="1"/>
    <col min="6401" max="6401" width="12.1015625" style="41" customWidth="1"/>
    <col min="6402" max="6407" width="9.1015625" style="41" customWidth="1"/>
    <col min="6408" max="6408" width="6.89453125" style="41" customWidth="1"/>
    <col min="6409" max="6409" width="4" style="41" customWidth="1"/>
    <col min="6410" max="6410" width="5.89453125" style="41" customWidth="1"/>
    <col min="6411" max="6656" width="9.1015625" style="41" customWidth="1"/>
    <col min="6657" max="6657" width="12.1015625" style="41" customWidth="1"/>
    <col min="6658" max="6663" width="9.1015625" style="41" customWidth="1"/>
    <col min="6664" max="6664" width="6.89453125" style="41" customWidth="1"/>
    <col min="6665" max="6665" width="4" style="41" customWidth="1"/>
    <col min="6666" max="6666" width="5.89453125" style="41" customWidth="1"/>
    <col min="6667" max="6912" width="9.1015625" style="41" customWidth="1"/>
    <col min="6913" max="6913" width="12.1015625" style="41" customWidth="1"/>
    <col min="6914" max="6919" width="9.1015625" style="41" customWidth="1"/>
    <col min="6920" max="6920" width="6.89453125" style="41" customWidth="1"/>
    <col min="6921" max="6921" width="4" style="41" customWidth="1"/>
    <col min="6922" max="6922" width="5.89453125" style="41" customWidth="1"/>
    <col min="6923" max="7168" width="9.1015625" style="41" customWidth="1"/>
    <col min="7169" max="7169" width="12.1015625" style="41" customWidth="1"/>
    <col min="7170" max="7175" width="9.1015625" style="41" customWidth="1"/>
    <col min="7176" max="7176" width="6.89453125" style="41" customWidth="1"/>
    <col min="7177" max="7177" width="4" style="41" customWidth="1"/>
    <col min="7178" max="7178" width="5.89453125" style="41" customWidth="1"/>
    <col min="7179" max="7424" width="9.1015625" style="41" customWidth="1"/>
    <col min="7425" max="7425" width="12.1015625" style="41" customWidth="1"/>
    <col min="7426" max="7431" width="9.1015625" style="41" customWidth="1"/>
    <col min="7432" max="7432" width="6.89453125" style="41" customWidth="1"/>
    <col min="7433" max="7433" width="4" style="41" customWidth="1"/>
    <col min="7434" max="7434" width="5.89453125" style="41" customWidth="1"/>
    <col min="7435" max="7680" width="9.1015625" style="41" customWidth="1"/>
    <col min="7681" max="7681" width="12.1015625" style="41" customWidth="1"/>
    <col min="7682" max="7687" width="9.1015625" style="41" customWidth="1"/>
    <col min="7688" max="7688" width="6.89453125" style="41" customWidth="1"/>
    <col min="7689" max="7689" width="4" style="41" customWidth="1"/>
    <col min="7690" max="7690" width="5.89453125" style="41" customWidth="1"/>
    <col min="7691" max="7936" width="9.1015625" style="41" customWidth="1"/>
    <col min="7937" max="7937" width="12.1015625" style="41" customWidth="1"/>
    <col min="7938" max="7943" width="9.1015625" style="41" customWidth="1"/>
    <col min="7944" max="7944" width="6.89453125" style="41" customWidth="1"/>
    <col min="7945" max="7945" width="4" style="41" customWidth="1"/>
    <col min="7946" max="7946" width="5.89453125" style="41" customWidth="1"/>
    <col min="7947" max="8192" width="9.1015625" style="41" customWidth="1"/>
    <col min="8193" max="8193" width="12.1015625" style="41" customWidth="1"/>
    <col min="8194" max="8199" width="9.1015625" style="41" customWidth="1"/>
    <col min="8200" max="8200" width="6.89453125" style="41" customWidth="1"/>
    <col min="8201" max="8201" width="4" style="41" customWidth="1"/>
    <col min="8202" max="8202" width="5.89453125" style="41" customWidth="1"/>
    <col min="8203" max="8448" width="9.1015625" style="41" customWidth="1"/>
    <col min="8449" max="8449" width="12.1015625" style="41" customWidth="1"/>
    <col min="8450" max="8455" width="9.1015625" style="41" customWidth="1"/>
    <col min="8456" max="8456" width="6.89453125" style="41" customWidth="1"/>
    <col min="8457" max="8457" width="4" style="41" customWidth="1"/>
    <col min="8458" max="8458" width="5.89453125" style="41" customWidth="1"/>
    <col min="8459" max="8704" width="9.1015625" style="41" customWidth="1"/>
    <col min="8705" max="8705" width="12.1015625" style="41" customWidth="1"/>
    <col min="8706" max="8711" width="9.1015625" style="41" customWidth="1"/>
    <col min="8712" max="8712" width="6.89453125" style="41" customWidth="1"/>
    <col min="8713" max="8713" width="4" style="41" customWidth="1"/>
    <col min="8714" max="8714" width="5.89453125" style="41" customWidth="1"/>
    <col min="8715" max="8960" width="9.1015625" style="41" customWidth="1"/>
    <col min="8961" max="8961" width="12.1015625" style="41" customWidth="1"/>
    <col min="8962" max="8967" width="9.1015625" style="41" customWidth="1"/>
    <col min="8968" max="8968" width="6.89453125" style="41" customWidth="1"/>
    <col min="8969" max="8969" width="4" style="41" customWidth="1"/>
    <col min="8970" max="8970" width="5.89453125" style="41" customWidth="1"/>
    <col min="8971" max="9216" width="9.1015625" style="41" customWidth="1"/>
    <col min="9217" max="9217" width="12.1015625" style="41" customWidth="1"/>
    <col min="9218" max="9223" width="9.1015625" style="41" customWidth="1"/>
    <col min="9224" max="9224" width="6.89453125" style="41" customWidth="1"/>
    <col min="9225" max="9225" width="4" style="41" customWidth="1"/>
    <col min="9226" max="9226" width="5.89453125" style="41" customWidth="1"/>
    <col min="9227" max="9472" width="9.1015625" style="41" customWidth="1"/>
    <col min="9473" max="9473" width="12.1015625" style="41" customWidth="1"/>
    <col min="9474" max="9479" width="9.1015625" style="41" customWidth="1"/>
    <col min="9480" max="9480" width="6.89453125" style="41" customWidth="1"/>
    <col min="9481" max="9481" width="4" style="41" customWidth="1"/>
    <col min="9482" max="9482" width="5.89453125" style="41" customWidth="1"/>
    <col min="9483" max="9728" width="9.1015625" style="41" customWidth="1"/>
    <col min="9729" max="9729" width="12.1015625" style="41" customWidth="1"/>
    <col min="9730" max="9735" width="9.1015625" style="41" customWidth="1"/>
    <col min="9736" max="9736" width="6.89453125" style="41" customWidth="1"/>
    <col min="9737" max="9737" width="4" style="41" customWidth="1"/>
    <col min="9738" max="9738" width="5.89453125" style="41" customWidth="1"/>
    <col min="9739" max="9984" width="9.1015625" style="41" customWidth="1"/>
    <col min="9985" max="9985" width="12.1015625" style="41" customWidth="1"/>
    <col min="9986" max="9991" width="9.1015625" style="41" customWidth="1"/>
    <col min="9992" max="9992" width="6.89453125" style="41" customWidth="1"/>
    <col min="9993" max="9993" width="4" style="41" customWidth="1"/>
    <col min="9994" max="9994" width="5.89453125" style="41" customWidth="1"/>
    <col min="9995" max="10240" width="9.1015625" style="41" customWidth="1"/>
    <col min="10241" max="10241" width="12.1015625" style="41" customWidth="1"/>
    <col min="10242" max="10247" width="9.1015625" style="41" customWidth="1"/>
    <col min="10248" max="10248" width="6.89453125" style="41" customWidth="1"/>
    <col min="10249" max="10249" width="4" style="41" customWidth="1"/>
    <col min="10250" max="10250" width="5.89453125" style="41" customWidth="1"/>
    <col min="10251" max="10496" width="9.1015625" style="41" customWidth="1"/>
    <col min="10497" max="10497" width="12.1015625" style="41" customWidth="1"/>
    <col min="10498" max="10503" width="9.1015625" style="41" customWidth="1"/>
    <col min="10504" max="10504" width="6.89453125" style="41" customWidth="1"/>
    <col min="10505" max="10505" width="4" style="41" customWidth="1"/>
    <col min="10506" max="10506" width="5.89453125" style="41" customWidth="1"/>
    <col min="10507" max="10752" width="9.1015625" style="41" customWidth="1"/>
    <col min="10753" max="10753" width="12.1015625" style="41" customWidth="1"/>
    <col min="10754" max="10759" width="9.1015625" style="41" customWidth="1"/>
    <col min="10760" max="10760" width="6.89453125" style="41" customWidth="1"/>
    <col min="10761" max="10761" width="4" style="41" customWidth="1"/>
    <col min="10762" max="10762" width="5.89453125" style="41" customWidth="1"/>
    <col min="10763" max="11008" width="9.1015625" style="41" customWidth="1"/>
    <col min="11009" max="11009" width="12.1015625" style="41" customWidth="1"/>
    <col min="11010" max="11015" width="9.1015625" style="41" customWidth="1"/>
    <col min="11016" max="11016" width="6.89453125" style="41" customWidth="1"/>
    <col min="11017" max="11017" width="4" style="41" customWidth="1"/>
    <col min="11018" max="11018" width="5.89453125" style="41" customWidth="1"/>
    <col min="11019" max="11264" width="9.1015625" style="41" customWidth="1"/>
    <col min="11265" max="11265" width="12.1015625" style="41" customWidth="1"/>
    <col min="11266" max="11271" width="9.1015625" style="41" customWidth="1"/>
    <col min="11272" max="11272" width="6.89453125" style="41" customWidth="1"/>
    <col min="11273" max="11273" width="4" style="41" customWidth="1"/>
    <col min="11274" max="11274" width="5.89453125" style="41" customWidth="1"/>
    <col min="11275" max="11520" width="9.1015625" style="41" customWidth="1"/>
    <col min="11521" max="11521" width="12.1015625" style="41" customWidth="1"/>
    <col min="11522" max="11527" width="9.1015625" style="41" customWidth="1"/>
    <col min="11528" max="11528" width="6.89453125" style="41" customWidth="1"/>
    <col min="11529" max="11529" width="4" style="41" customWidth="1"/>
    <col min="11530" max="11530" width="5.89453125" style="41" customWidth="1"/>
    <col min="11531" max="11776" width="9.1015625" style="41" customWidth="1"/>
    <col min="11777" max="11777" width="12.1015625" style="41" customWidth="1"/>
    <col min="11778" max="11783" width="9.1015625" style="41" customWidth="1"/>
    <col min="11784" max="11784" width="6.89453125" style="41" customWidth="1"/>
    <col min="11785" max="11785" width="4" style="41" customWidth="1"/>
    <col min="11786" max="11786" width="5.89453125" style="41" customWidth="1"/>
    <col min="11787" max="12032" width="9.1015625" style="41" customWidth="1"/>
    <col min="12033" max="12033" width="12.1015625" style="41" customWidth="1"/>
    <col min="12034" max="12039" width="9.1015625" style="41" customWidth="1"/>
    <col min="12040" max="12040" width="6.89453125" style="41" customWidth="1"/>
    <col min="12041" max="12041" width="4" style="41" customWidth="1"/>
    <col min="12042" max="12042" width="5.89453125" style="41" customWidth="1"/>
    <col min="12043" max="12288" width="9.1015625" style="41" customWidth="1"/>
    <col min="12289" max="12289" width="12.1015625" style="41" customWidth="1"/>
    <col min="12290" max="12295" width="9.1015625" style="41" customWidth="1"/>
    <col min="12296" max="12296" width="6.89453125" style="41" customWidth="1"/>
    <col min="12297" max="12297" width="4" style="41" customWidth="1"/>
    <col min="12298" max="12298" width="5.89453125" style="41" customWidth="1"/>
    <col min="12299" max="12544" width="9.1015625" style="41" customWidth="1"/>
    <col min="12545" max="12545" width="12.1015625" style="41" customWidth="1"/>
    <col min="12546" max="12551" width="9.1015625" style="41" customWidth="1"/>
    <col min="12552" max="12552" width="6.89453125" style="41" customWidth="1"/>
    <col min="12553" max="12553" width="4" style="41" customWidth="1"/>
    <col min="12554" max="12554" width="5.89453125" style="41" customWidth="1"/>
    <col min="12555" max="12800" width="9.1015625" style="41" customWidth="1"/>
    <col min="12801" max="12801" width="12.1015625" style="41" customWidth="1"/>
    <col min="12802" max="12807" width="9.1015625" style="41" customWidth="1"/>
    <col min="12808" max="12808" width="6.89453125" style="41" customWidth="1"/>
    <col min="12809" max="12809" width="4" style="41" customWidth="1"/>
    <col min="12810" max="12810" width="5.89453125" style="41" customWidth="1"/>
    <col min="12811" max="13056" width="9.1015625" style="41" customWidth="1"/>
    <col min="13057" max="13057" width="12.1015625" style="41" customWidth="1"/>
    <col min="13058" max="13063" width="9.1015625" style="41" customWidth="1"/>
    <col min="13064" max="13064" width="6.89453125" style="41" customWidth="1"/>
    <col min="13065" max="13065" width="4" style="41" customWidth="1"/>
    <col min="13066" max="13066" width="5.89453125" style="41" customWidth="1"/>
    <col min="13067" max="13312" width="9.1015625" style="41" customWidth="1"/>
    <col min="13313" max="13313" width="12.1015625" style="41" customWidth="1"/>
    <col min="13314" max="13319" width="9.1015625" style="41" customWidth="1"/>
    <col min="13320" max="13320" width="6.89453125" style="41" customWidth="1"/>
    <col min="13321" max="13321" width="4" style="41" customWidth="1"/>
    <col min="13322" max="13322" width="5.89453125" style="41" customWidth="1"/>
    <col min="13323" max="13568" width="9.1015625" style="41" customWidth="1"/>
    <col min="13569" max="13569" width="12.1015625" style="41" customWidth="1"/>
    <col min="13570" max="13575" width="9.1015625" style="41" customWidth="1"/>
    <col min="13576" max="13576" width="6.89453125" style="41" customWidth="1"/>
    <col min="13577" max="13577" width="4" style="41" customWidth="1"/>
    <col min="13578" max="13578" width="5.89453125" style="41" customWidth="1"/>
    <col min="13579" max="13824" width="9.1015625" style="41" customWidth="1"/>
    <col min="13825" max="13825" width="12.1015625" style="41" customWidth="1"/>
    <col min="13826" max="13831" width="9.1015625" style="41" customWidth="1"/>
    <col min="13832" max="13832" width="6.89453125" style="41" customWidth="1"/>
    <col min="13833" max="13833" width="4" style="41" customWidth="1"/>
    <col min="13834" max="13834" width="5.89453125" style="41" customWidth="1"/>
    <col min="13835" max="14080" width="9.1015625" style="41" customWidth="1"/>
    <col min="14081" max="14081" width="12.1015625" style="41" customWidth="1"/>
    <col min="14082" max="14087" width="9.1015625" style="41" customWidth="1"/>
    <col min="14088" max="14088" width="6.89453125" style="41" customWidth="1"/>
    <col min="14089" max="14089" width="4" style="41" customWidth="1"/>
    <col min="14090" max="14090" width="5.89453125" style="41" customWidth="1"/>
    <col min="14091" max="14336" width="9.1015625" style="41" customWidth="1"/>
    <col min="14337" max="14337" width="12.1015625" style="41" customWidth="1"/>
    <col min="14338" max="14343" width="9.1015625" style="41" customWidth="1"/>
    <col min="14344" max="14344" width="6.89453125" style="41" customWidth="1"/>
    <col min="14345" max="14345" width="4" style="41" customWidth="1"/>
    <col min="14346" max="14346" width="5.89453125" style="41" customWidth="1"/>
    <col min="14347" max="14592" width="9.1015625" style="41" customWidth="1"/>
    <col min="14593" max="14593" width="12.1015625" style="41" customWidth="1"/>
    <col min="14594" max="14599" width="9.1015625" style="41" customWidth="1"/>
    <col min="14600" max="14600" width="6.89453125" style="41" customWidth="1"/>
    <col min="14601" max="14601" width="4" style="41" customWidth="1"/>
    <col min="14602" max="14602" width="5.89453125" style="41" customWidth="1"/>
    <col min="14603" max="14848" width="9.1015625" style="41" customWidth="1"/>
    <col min="14849" max="14849" width="12.1015625" style="41" customWidth="1"/>
    <col min="14850" max="14855" width="9.1015625" style="41" customWidth="1"/>
    <col min="14856" max="14856" width="6.89453125" style="41" customWidth="1"/>
    <col min="14857" max="14857" width="4" style="41" customWidth="1"/>
    <col min="14858" max="14858" width="5.89453125" style="41" customWidth="1"/>
    <col min="14859" max="15104" width="9.1015625" style="41" customWidth="1"/>
    <col min="15105" max="15105" width="12.1015625" style="41" customWidth="1"/>
    <col min="15106" max="15111" width="9.1015625" style="41" customWidth="1"/>
    <col min="15112" max="15112" width="6.89453125" style="41" customWidth="1"/>
    <col min="15113" max="15113" width="4" style="41" customWidth="1"/>
    <col min="15114" max="15114" width="5.89453125" style="41" customWidth="1"/>
    <col min="15115" max="15360" width="9.1015625" style="41" customWidth="1"/>
    <col min="15361" max="15361" width="12.1015625" style="41" customWidth="1"/>
    <col min="15362" max="15367" width="9.1015625" style="41" customWidth="1"/>
    <col min="15368" max="15368" width="6.89453125" style="41" customWidth="1"/>
    <col min="15369" max="15369" width="4" style="41" customWidth="1"/>
    <col min="15370" max="15370" width="5.89453125" style="41" customWidth="1"/>
    <col min="15371" max="15616" width="9.1015625" style="41" customWidth="1"/>
    <col min="15617" max="15617" width="12.1015625" style="41" customWidth="1"/>
    <col min="15618" max="15623" width="9.1015625" style="41" customWidth="1"/>
    <col min="15624" max="15624" width="6.89453125" style="41" customWidth="1"/>
    <col min="15625" max="15625" width="4" style="41" customWidth="1"/>
    <col min="15626" max="15626" width="5.89453125" style="41" customWidth="1"/>
    <col min="15627" max="15872" width="9.1015625" style="41" customWidth="1"/>
    <col min="15873" max="15873" width="12.1015625" style="41" customWidth="1"/>
    <col min="15874" max="15879" width="9.1015625" style="41" customWidth="1"/>
    <col min="15880" max="15880" width="6.89453125" style="41" customWidth="1"/>
    <col min="15881" max="15881" width="4" style="41" customWidth="1"/>
    <col min="15882" max="15882" width="5.89453125" style="41" customWidth="1"/>
    <col min="15883" max="16128" width="9.1015625" style="41" customWidth="1"/>
    <col min="16129" max="16129" width="12.1015625" style="41" customWidth="1"/>
    <col min="16130" max="16135" width="9.1015625" style="41" customWidth="1"/>
    <col min="16136" max="16136" width="6.89453125" style="41" customWidth="1"/>
    <col min="16137" max="16137" width="4" style="41" customWidth="1"/>
    <col min="16138" max="16138" width="5.89453125" style="41" customWidth="1"/>
    <col min="16139" max="16384" width="9.1015625" style="41" customWidth="1"/>
  </cols>
  <sheetData>
    <row r="1" spans="1:4" x14ac:dyDescent="0.4">
      <c r="A1" s="82" t="s">
        <v>66</v>
      </c>
    </row>
    <row r="2" spans="1:4" ht="12.6" x14ac:dyDescent="0.45">
      <c r="A2" s="86" t="s">
        <v>67</v>
      </c>
    </row>
    <row r="3" spans="1:4" ht="12.6" x14ac:dyDescent="0.45">
      <c r="A3" s="86"/>
    </row>
    <row r="4" spans="1:4" ht="12.6" thickBot="1" x14ac:dyDescent="0.45">
      <c r="A4" s="87" t="s">
        <v>4</v>
      </c>
      <c r="B4" s="88"/>
    </row>
    <row r="5" spans="1:4" ht="12.6" thickTop="1" x14ac:dyDescent="0.4">
      <c r="A5" s="89" t="s">
        <v>68</v>
      </c>
      <c r="B5" s="66">
        <v>10</v>
      </c>
      <c r="C5" s="89" t="s">
        <v>69</v>
      </c>
    </row>
    <row r="6" spans="1:4" x14ac:dyDescent="0.4">
      <c r="A6" s="41" t="s">
        <v>70</v>
      </c>
      <c r="B6" s="66">
        <v>0.33</v>
      </c>
      <c r="C6" s="89" t="s">
        <v>71</v>
      </c>
    </row>
    <row r="7" spans="1:4" x14ac:dyDescent="0.4">
      <c r="A7" s="89" t="s">
        <v>72</v>
      </c>
      <c r="B7" s="90">
        <f>1.5*(B6)</f>
        <v>0.495</v>
      </c>
      <c r="C7" s="89" t="s">
        <v>73</v>
      </c>
    </row>
    <row r="8" spans="1:4" x14ac:dyDescent="0.4">
      <c r="A8" s="89" t="s">
        <v>74</v>
      </c>
      <c r="B8" s="66">
        <v>0.48299999999999998</v>
      </c>
      <c r="C8" s="89" t="s">
        <v>75</v>
      </c>
    </row>
    <row r="9" spans="1:4" x14ac:dyDescent="0.4">
      <c r="A9" s="91" t="s">
        <v>76</v>
      </c>
      <c r="B9" s="92">
        <v>7.5</v>
      </c>
      <c r="C9" s="89" t="s">
        <v>77</v>
      </c>
    </row>
    <row r="10" spans="1:4" x14ac:dyDescent="0.4">
      <c r="A10" s="93" t="s">
        <v>61</v>
      </c>
      <c r="B10" s="64">
        <v>0</v>
      </c>
      <c r="C10" s="89" t="s">
        <v>78</v>
      </c>
    </row>
    <row r="11" spans="1:4" x14ac:dyDescent="0.4">
      <c r="B11" s="94"/>
      <c r="C11" s="89" t="s">
        <v>79</v>
      </c>
    </row>
    <row r="12" spans="1:4" x14ac:dyDescent="0.4">
      <c r="B12" s="94"/>
      <c r="C12" s="89"/>
    </row>
    <row r="13" spans="1:4" ht="12.6" thickBot="1" x14ac:dyDescent="0.45">
      <c r="A13" s="87" t="s">
        <v>80</v>
      </c>
      <c r="B13" s="88"/>
      <c r="C13" s="88"/>
      <c r="D13" s="88"/>
    </row>
    <row r="14" spans="1:4" ht="12.6" thickTop="1" x14ac:dyDescent="0.4">
      <c r="A14" s="89" t="s">
        <v>81</v>
      </c>
      <c r="B14" s="85">
        <v>0.33300000000000002</v>
      </c>
      <c r="C14" s="95" t="s">
        <v>82</v>
      </c>
    </row>
    <row r="15" spans="1:4" x14ac:dyDescent="0.4">
      <c r="A15" s="89" t="s">
        <v>83</v>
      </c>
      <c r="B15" s="85">
        <f>2.83-0.566*LN(B8)</f>
        <v>3.2419000619365335</v>
      </c>
      <c r="C15" s="95" t="s">
        <v>84</v>
      </c>
    </row>
    <row r="16" spans="1:4" x14ac:dyDescent="0.4">
      <c r="A16" s="89" t="s">
        <v>96</v>
      </c>
      <c r="B16" s="85">
        <f>IF(B6&gt;0.05,1.1-3.04*LN(B8)+0.244*LN(B8)^2-1.5*B6-0.278*(B9-7)+LN(B5)-B10,0.22-3.04*LN(B8)+0.244*LN(B8)^2-1.5*B6-0.278*(B9-7)+LN(B5)-B10)</f>
        <v>5.1101337696542828</v>
      </c>
      <c r="C16" s="89" t="s">
        <v>97</v>
      </c>
    </row>
    <row r="17" spans="1:10" x14ac:dyDescent="0.4">
      <c r="A17" s="89" t="s">
        <v>85</v>
      </c>
      <c r="B17" s="85">
        <f>B15^2-4*B14*B16</f>
        <v>3.7032178304045944</v>
      </c>
      <c r="C17" s="89" t="s">
        <v>86</v>
      </c>
    </row>
    <row r="18" spans="1:10" x14ac:dyDescent="0.4">
      <c r="A18" s="96" t="s">
        <v>87</v>
      </c>
      <c r="B18" s="97">
        <f>(-$B$15+SQRT($B$17))/(2*$B$14)</f>
        <v>-1.9782663699160368</v>
      </c>
      <c r="C18" s="96" t="s">
        <v>88</v>
      </c>
      <c r="D18" s="98"/>
    </row>
    <row r="19" spans="1:10" x14ac:dyDescent="0.4">
      <c r="B19" s="99"/>
      <c r="D19" s="99"/>
    </row>
    <row r="20" spans="1:10" ht="12.6" thickBot="1" x14ac:dyDescent="0.45">
      <c r="A20" s="100" t="s">
        <v>89</v>
      </c>
      <c r="B20" s="101"/>
      <c r="C20" s="102"/>
      <c r="D20" s="101"/>
    </row>
    <row r="21" spans="1:10" ht="19.5" customHeight="1" thickTop="1" x14ac:dyDescent="0.4">
      <c r="A21" s="103" t="s">
        <v>90</v>
      </c>
      <c r="B21" s="104">
        <f>EXP(B18)</f>
        <v>0.1383088058960166</v>
      </c>
      <c r="C21" s="105" t="s">
        <v>91</v>
      </c>
      <c r="D21" s="106"/>
    </row>
    <row r="22" spans="1:10" ht="19.5" customHeight="1" x14ac:dyDescent="0.4">
      <c r="A22" s="91"/>
      <c r="B22" s="107"/>
      <c r="C22" s="108"/>
      <c r="D22" s="109"/>
    </row>
    <row r="23" spans="1:10" ht="18" customHeight="1" x14ac:dyDescent="0.4">
      <c r="A23" s="95" t="s">
        <v>92</v>
      </c>
      <c r="I23" s="110">
        <f>(B5)</f>
        <v>10</v>
      </c>
      <c r="J23" s="89" t="s">
        <v>93</v>
      </c>
    </row>
    <row r="27" spans="1:10" x14ac:dyDescent="0.4">
      <c r="A27" s="111" t="s">
        <v>94</v>
      </c>
      <c r="B27" s="85">
        <f>(0.006+0.038*B9)*B8-0.026</f>
        <v>0.11455299999999999</v>
      </c>
      <c r="C27" s="89" t="s">
        <v>95</v>
      </c>
    </row>
  </sheetData>
  <sheetProtection algorithmName="SHA-512" hashValue="+VIeAwI9fhJTakzsswoHzVPgvJkI3zKIIp6a6Co7MJG4sJHatRts3BiAQXNAxwLtl2b/B/CO8EYALGb0NFguHw==" saltValue="Q2i5bUEPEufgHXfQ6aCWqQ==" spinCount="100000" sheet="1" objects="1" scenarios="1" selectLockedCells="1"/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Z107"/>
  <sheetViews>
    <sheetView tabSelected="1" topLeftCell="A4" workbookViewId="0">
      <selection activeCell="B12" sqref="B12"/>
    </sheetView>
  </sheetViews>
  <sheetFormatPr defaultColWidth="11.41796875" defaultRowHeight="14.4" x14ac:dyDescent="0.55000000000000004"/>
  <cols>
    <col min="1" max="1" width="35.68359375" style="3" customWidth="1"/>
    <col min="2" max="2" width="19.68359375" style="3" bestFit="1" customWidth="1"/>
    <col min="3" max="4" width="11.41796875" style="3" customWidth="1"/>
    <col min="5" max="5" width="10.68359375" style="3" bestFit="1" customWidth="1"/>
    <col min="6" max="6" width="11.41796875" style="3" customWidth="1"/>
    <col min="7" max="7" width="18.89453125" style="20" customWidth="1"/>
    <col min="8" max="8" width="13.68359375" style="20" bestFit="1" customWidth="1"/>
    <col min="9" max="9" width="11.41796875" style="3" customWidth="1"/>
    <col min="10" max="10" width="13.68359375" style="3" bestFit="1" customWidth="1"/>
    <col min="11" max="11" width="13.5234375" style="3" customWidth="1"/>
    <col min="12" max="12" width="13.41796875" style="3" customWidth="1"/>
    <col min="13" max="256" width="9.1015625" style="3" customWidth="1"/>
    <col min="257" max="257" width="35.68359375" style="3" customWidth="1"/>
    <col min="258" max="260" width="11.41796875" style="3" customWidth="1"/>
    <col min="261" max="261" width="10.68359375" style="3" bestFit="1" customWidth="1"/>
    <col min="262" max="262" width="11.41796875" style="3" customWidth="1"/>
    <col min="263" max="263" width="18.89453125" style="3" customWidth="1"/>
    <col min="264" max="264" width="13.68359375" style="3" bestFit="1" customWidth="1"/>
    <col min="265" max="265" width="11.41796875" style="3" customWidth="1"/>
    <col min="266" max="266" width="13.68359375" style="3" bestFit="1" customWidth="1"/>
    <col min="267" max="267" width="13.5234375" style="3" customWidth="1"/>
    <col min="268" max="268" width="13.41796875" style="3" customWidth="1"/>
    <col min="269" max="512" width="9.1015625" style="3" customWidth="1"/>
    <col min="513" max="513" width="35.68359375" style="3" customWidth="1"/>
    <col min="514" max="516" width="11.41796875" style="3" customWidth="1"/>
    <col min="517" max="517" width="10.68359375" style="3" bestFit="1" customWidth="1"/>
    <col min="518" max="518" width="11.41796875" style="3" customWidth="1"/>
    <col min="519" max="519" width="18.89453125" style="3" customWidth="1"/>
    <col min="520" max="520" width="13.68359375" style="3" bestFit="1" customWidth="1"/>
    <col min="521" max="521" width="11.41796875" style="3" customWidth="1"/>
    <col min="522" max="522" width="13.68359375" style="3" bestFit="1" customWidth="1"/>
    <col min="523" max="523" width="13.5234375" style="3" customWidth="1"/>
    <col min="524" max="524" width="13.41796875" style="3" customWidth="1"/>
    <col min="525" max="768" width="9.1015625" style="3" customWidth="1"/>
    <col min="769" max="769" width="35.68359375" style="3" customWidth="1"/>
    <col min="770" max="772" width="11.41796875" style="3" customWidth="1"/>
    <col min="773" max="773" width="10.68359375" style="3" bestFit="1" customWidth="1"/>
    <col min="774" max="774" width="11.41796875" style="3" customWidth="1"/>
    <col min="775" max="775" width="18.89453125" style="3" customWidth="1"/>
    <col min="776" max="776" width="13.68359375" style="3" bestFit="1" customWidth="1"/>
    <col min="777" max="777" width="11.41796875" style="3" customWidth="1"/>
    <col min="778" max="778" width="13.68359375" style="3" bestFit="1" customWidth="1"/>
    <col min="779" max="779" width="13.5234375" style="3" customWidth="1"/>
    <col min="780" max="780" width="13.41796875" style="3" customWidth="1"/>
    <col min="781" max="1024" width="9.1015625" style="3" customWidth="1"/>
    <col min="1025" max="1025" width="35.68359375" style="3" customWidth="1"/>
    <col min="1026" max="1028" width="11.41796875" style="3" customWidth="1"/>
    <col min="1029" max="1029" width="10.68359375" style="3" bestFit="1" customWidth="1"/>
    <col min="1030" max="1030" width="11.41796875" style="3" customWidth="1"/>
    <col min="1031" max="1031" width="18.89453125" style="3" customWidth="1"/>
    <col min="1032" max="1032" width="13.68359375" style="3" bestFit="1" customWidth="1"/>
    <col min="1033" max="1033" width="11.41796875" style="3" customWidth="1"/>
    <col min="1034" max="1034" width="13.68359375" style="3" bestFit="1" customWidth="1"/>
    <col min="1035" max="1035" width="13.5234375" style="3" customWidth="1"/>
    <col min="1036" max="1036" width="13.41796875" style="3" customWidth="1"/>
    <col min="1037" max="1280" width="9.1015625" style="3" customWidth="1"/>
    <col min="1281" max="1281" width="35.68359375" style="3" customWidth="1"/>
    <col min="1282" max="1284" width="11.41796875" style="3" customWidth="1"/>
    <col min="1285" max="1285" width="10.68359375" style="3" bestFit="1" customWidth="1"/>
    <col min="1286" max="1286" width="11.41796875" style="3" customWidth="1"/>
    <col min="1287" max="1287" width="18.89453125" style="3" customWidth="1"/>
    <col min="1288" max="1288" width="13.68359375" style="3" bestFit="1" customWidth="1"/>
    <col min="1289" max="1289" width="11.41796875" style="3" customWidth="1"/>
    <col min="1290" max="1290" width="13.68359375" style="3" bestFit="1" customWidth="1"/>
    <col min="1291" max="1291" width="13.5234375" style="3" customWidth="1"/>
    <col min="1292" max="1292" width="13.41796875" style="3" customWidth="1"/>
    <col min="1293" max="1536" width="9.1015625" style="3" customWidth="1"/>
    <col min="1537" max="1537" width="35.68359375" style="3" customWidth="1"/>
    <col min="1538" max="1540" width="11.41796875" style="3" customWidth="1"/>
    <col min="1541" max="1541" width="10.68359375" style="3" bestFit="1" customWidth="1"/>
    <col min="1542" max="1542" width="11.41796875" style="3" customWidth="1"/>
    <col min="1543" max="1543" width="18.89453125" style="3" customWidth="1"/>
    <col min="1544" max="1544" width="13.68359375" style="3" bestFit="1" customWidth="1"/>
    <col min="1545" max="1545" width="11.41796875" style="3" customWidth="1"/>
    <col min="1546" max="1546" width="13.68359375" style="3" bestFit="1" customWidth="1"/>
    <col min="1547" max="1547" width="13.5234375" style="3" customWidth="1"/>
    <col min="1548" max="1548" width="13.41796875" style="3" customWidth="1"/>
    <col min="1549" max="1792" width="9.1015625" style="3" customWidth="1"/>
    <col min="1793" max="1793" width="35.68359375" style="3" customWidth="1"/>
    <col min="1794" max="1796" width="11.41796875" style="3" customWidth="1"/>
    <col min="1797" max="1797" width="10.68359375" style="3" bestFit="1" customWidth="1"/>
    <col min="1798" max="1798" width="11.41796875" style="3" customWidth="1"/>
    <col min="1799" max="1799" width="18.89453125" style="3" customWidth="1"/>
    <col min="1800" max="1800" width="13.68359375" style="3" bestFit="1" customWidth="1"/>
    <col min="1801" max="1801" width="11.41796875" style="3" customWidth="1"/>
    <col min="1802" max="1802" width="13.68359375" style="3" bestFit="1" customWidth="1"/>
    <col min="1803" max="1803" width="13.5234375" style="3" customWidth="1"/>
    <col min="1804" max="1804" width="13.41796875" style="3" customWidth="1"/>
    <col min="1805" max="2048" width="9.1015625" style="3" customWidth="1"/>
    <col min="2049" max="2049" width="35.68359375" style="3" customWidth="1"/>
    <col min="2050" max="2052" width="11.41796875" style="3" customWidth="1"/>
    <col min="2053" max="2053" width="10.68359375" style="3" bestFit="1" customWidth="1"/>
    <col min="2054" max="2054" width="11.41796875" style="3" customWidth="1"/>
    <col min="2055" max="2055" width="18.89453125" style="3" customWidth="1"/>
    <col min="2056" max="2056" width="13.68359375" style="3" bestFit="1" customWidth="1"/>
    <col min="2057" max="2057" width="11.41796875" style="3" customWidth="1"/>
    <col min="2058" max="2058" width="13.68359375" style="3" bestFit="1" customWidth="1"/>
    <col min="2059" max="2059" width="13.5234375" style="3" customWidth="1"/>
    <col min="2060" max="2060" width="13.41796875" style="3" customWidth="1"/>
    <col min="2061" max="2304" width="9.1015625" style="3" customWidth="1"/>
    <col min="2305" max="2305" width="35.68359375" style="3" customWidth="1"/>
    <col min="2306" max="2308" width="11.41796875" style="3" customWidth="1"/>
    <col min="2309" max="2309" width="10.68359375" style="3" bestFit="1" customWidth="1"/>
    <col min="2310" max="2310" width="11.41796875" style="3" customWidth="1"/>
    <col min="2311" max="2311" width="18.89453125" style="3" customWidth="1"/>
    <col min="2312" max="2312" width="13.68359375" style="3" bestFit="1" customWidth="1"/>
    <col min="2313" max="2313" width="11.41796875" style="3" customWidth="1"/>
    <col min="2314" max="2314" width="13.68359375" style="3" bestFit="1" customWidth="1"/>
    <col min="2315" max="2315" width="13.5234375" style="3" customWidth="1"/>
    <col min="2316" max="2316" width="13.41796875" style="3" customWidth="1"/>
    <col min="2317" max="2560" width="9.1015625" style="3" customWidth="1"/>
    <col min="2561" max="2561" width="35.68359375" style="3" customWidth="1"/>
    <col min="2562" max="2564" width="11.41796875" style="3" customWidth="1"/>
    <col min="2565" max="2565" width="10.68359375" style="3" bestFit="1" customWidth="1"/>
    <col min="2566" max="2566" width="11.41796875" style="3" customWidth="1"/>
    <col min="2567" max="2567" width="18.89453125" style="3" customWidth="1"/>
    <col min="2568" max="2568" width="13.68359375" style="3" bestFit="1" customWidth="1"/>
    <col min="2569" max="2569" width="11.41796875" style="3" customWidth="1"/>
    <col min="2570" max="2570" width="13.68359375" style="3" bestFit="1" customWidth="1"/>
    <col min="2571" max="2571" width="13.5234375" style="3" customWidth="1"/>
    <col min="2572" max="2572" width="13.41796875" style="3" customWidth="1"/>
    <col min="2573" max="2816" width="9.1015625" style="3" customWidth="1"/>
    <col min="2817" max="2817" width="35.68359375" style="3" customWidth="1"/>
    <col min="2818" max="2820" width="11.41796875" style="3" customWidth="1"/>
    <col min="2821" max="2821" width="10.68359375" style="3" bestFit="1" customWidth="1"/>
    <col min="2822" max="2822" width="11.41796875" style="3" customWidth="1"/>
    <col min="2823" max="2823" width="18.89453125" style="3" customWidth="1"/>
    <col min="2824" max="2824" width="13.68359375" style="3" bestFit="1" customWidth="1"/>
    <col min="2825" max="2825" width="11.41796875" style="3" customWidth="1"/>
    <col min="2826" max="2826" width="13.68359375" style="3" bestFit="1" customWidth="1"/>
    <col min="2827" max="2827" width="13.5234375" style="3" customWidth="1"/>
    <col min="2828" max="2828" width="13.41796875" style="3" customWidth="1"/>
    <col min="2829" max="3072" width="9.1015625" style="3" customWidth="1"/>
    <col min="3073" max="3073" width="35.68359375" style="3" customWidth="1"/>
    <col min="3074" max="3076" width="11.41796875" style="3" customWidth="1"/>
    <col min="3077" max="3077" width="10.68359375" style="3" bestFit="1" customWidth="1"/>
    <col min="3078" max="3078" width="11.41796875" style="3" customWidth="1"/>
    <col min="3079" max="3079" width="18.89453125" style="3" customWidth="1"/>
    <col min="3080" max="3080" width="13.68359375" style="3" bestFit="1" customWidth="1"/>
    <col min="3081" max="3081" width="11.41796875" style="3" customWidth="1"/>
    <col min="3082" max="3082" width="13.68359375" style="3" bestFit="1" customWidth="1"/>
    <col min="3083" max="3083" width="13.5234375" style="3" customWidth="1"/>
    <col min="3084" max="3084" width="13.41796875" style="3" customWidth="1"/>
    <col min="3085" max="3328" width="9.1015625" style="3" customWidth="1"/>
    <col min="3329" max="3329" width="35.68359375" style="3" customWidth="1"/>
    <col min="3330" max="3332" width="11.41796875" style="3" customWidth="1"/>
    <col min="3333" max="3333" width="10.68359375" style="3" bestFit="1" customWidth="1"/>
    <col min="3334" max="3334" width="11.41796875" style="3" customWidth="1"/>
    <col min="3335" max="3335" width="18.89453125" style="3" customWidth="1"/>
    <col min="3336" max="3336" width="13.68359375" style="3" bestFit="1" customWidth="1"/>
    <col min="3337" max="3337" width="11.41796875" style="3" customWidth="1"/>
    <col min="3338" max="3338" width="13.68359375" style="3" bestFit="1" customWidth="1"/>
    <col min="3339" max="3339" width="13.5234375" style="3" customWidth="1"/>
    <col min="3340" max="3340" width="13.41796875" style="3" customWidth="1"/>
    <col min="3341" max="3584" width="9.1015625" style="3" customWidth="1"/>
    <col min="3585" max="3585" width="35.68359375" style="3" customWidth="1"/>
    <col min="3586" max="3588" width="11.41796875" style="3" customWidth="1"/>
    <col min="3589" max="3589" width="10.68359375" style="3" bestFit="1" customWidth="1"/>
    <col min="3590" max="3590" width="11.41796875" style="3" customWidth="1"/>
    <col min="3591" max="3591" width="18.89453125" style="3" customWidth="1"/>
    <col min="3592" max="3592" width="13.68359375" style="3" bestFit="1" customWidth="1"/>
    <col min="3593" max="3593" width="11.41796875" style="3" customWidth="1"/>
    <col min="3594" max="3594" width="13.68359375" style="3" bestFit="1" customWidth="1"/>
    <col min="3595" max="3595" width="13.5234375" style="3" customWidth="1"/>
    <col min="3596" max="3596" width="13.41796875" style="3" customWidth="1"/>
    <col min="3597" max="3840" width="9.1015625" style="3" customWidth="1"/>
    <col min="3841" max="3841" width="35.68359375" style="3" customWidth="1"/>
    <col min="3842" max="3844" width="11.41796875" style="3" customWidth="1"/>
    <col min="3845" max="3845" width="10.68359375" style="3" bestFit="1" customWidth="1"/>
    <col min="3846" max="3846" width="11.41796875" style="3" customWidth="1"/>
    <col min="3847" max="3847" width="18.89453125" style="3" customWidth="1"/>
    <col min="3848" max="3848" width="13.68359375" style="3" bestFit="1" customWidth="1"/>
    <col min="3849" max="3849" width="11.41796875" style="3" customWidth="1"/>
    <col min="3850" max="3850" width="13.68359375" style="3" bestFit="1" customWidth="1"/>
    <col min="3851" max="3851" width="13.5234375" style="3" customWidth="1"/>
    <col min="3852" max="3852" width="13.41796875" style="3" customWidth="1"/>
    <col min="3853" max="4096" width="9.1015625" style="3" customWidth="1"/>
    <col min="4097" max="4097" width="35.68359375" style="3" customWidth="1"/>
    <col min="4098" max="4100" width="11.41796875" style="3" customWidth="1"/>
    <col min="4101" max="4101" width="10.68359375" style="3" bestFit="1" customWidth="1"/>
    <col min="4102" max="4102" width="11.41796875" style="3" customWidth="1"/>
    <col min="4103" max="4103" width="18.89453125" style="3" customWidth="1"/>
    <col min="4104" max="4104" width="13.68359375" style="3" bestFit="1" customWidth="1"/>
    <col min="4105" max="4105" width="11.41796875" style="3" customWidth="1"/>
    <col min="4106" max="4106" width="13.68359375" style="3" bestFit="1" customWidth="1"/>
    <col min="4107" max="4107" width="13.5234375" style="3" customWidth="1"/>
    <col min="4108" max="4108" width="13.41796875" style="3" customWidth="1"/>
    <col min="4109" max="4352" width="9.1015625" style="3" customWidth="1"/>
    <col min="4353" max="4353" width="35.68359375" style="3" customWidth="1"/>
    <col min="4354" max="4356" width="11.41796875" style="3" customWidth="1"/>
    <col min="4357" max="4357" width="10.68359375" style="3" bestFit="1" customWidth="1"/>
    <col min="4358" max="4358" width="11.41796875" style="3" customWidth="1"/>
    <col min="4359" max="4359" width="18.89453125" style="3" customWidth="1"/>
    <col min="4360" max="4360" width="13.68359375" style="3" bestFit="1" customWidth="1"/>
    <col min="4361" max="4361" width="11.41796875" style="3" customWidth="1"/>
    <col min="4362" max="4362" width="13.68359375" style="3" bestFit="1" customWidth="1"/>
    <col min="4363" max="4363" width="13.5234375" style="3" customWidth="1"/>
    <col min="4364" max="4364" width="13.41796875" style="3" customWidth="1"/>
    <col min="4365" max="4608" width="9.1015625" style="3" customWidth="1"/>
    <col min="4609" max="4609" width="35.68359375" style="3" customWidth="1"/>
    <col min="4610" max="4612" width="11.41796875" style="3" customWidth="1"/>
    <col min="4613" max="4613" width="10.68359375" style="3" bestFit="1" customWidth="1"/>
    <col min="4614" max="4614" width="11.41796875" style="3" customWidth="1"/>
    <col min="4615" max="4615" width="18.89453125" style="3" customWidth="1"/>
    <col min="4616" max="4616" width="13.68359375" style="3" bestFit="1" customWidth="1"/>
    <col min="4617" max="4617" width="11.41796875" style="3" customWidth="1"/>
    <col min="4618" max="4618" width="13.68359375" style="3" bestFit="1" customWidth="1"/>
    <col min="4619" max="4619" width="13.5234375" style="3" customWidth="1"/>
    <col min="4620" max="4620" width="13.41796875" style="3" customWidth="1"/>
    <col min="4621" max="4864" width="9.1015625" style="3" customWidth="1"/>
    <col min="4865" max="4865" width="35.68359375" style="3" customWidth="1"/>
    <col min="4866" max="4868" width="11.41796875" style="3" customWidth="1"/>
    <col min="4869" max="4869" width="10.68359375" style="3" bestFit="1" customWidth="1"/>
    <col min="4870" max="4870" width="11.41796875" style="3" customWidth="1"/>
    <col min="4871" max="4871" width="18.89453125" style="3" customWidth="1"/>
    <col min="4872" max="4872" width="13.68359375" style="3" bestFit="1" customWidth="1"/>
    <col min="4873" max="4873" width="11.41796875" style="3" customWidth="1"/>
    <col min="4874" max="4874" width="13.68359375" style="3" bestFit="1" customWidth="1"/>
    <col min="4875" max="4875" width="13.5234375" style="3" customWidth="1"/>
    <col min="4876" max="4876" width="13.41796875" style="3" customWidth="1"/>
    <col min="4877" max="5120" width="9.1015625" style="3" customWidth="1"/>
    <col min="5121" max="5121" width="35.68359375" style="3" customWidth="1"/>
    <col min="5122" max="5124" width="11.41796875" style="3" customWidth="1"/>
    <col min="5125" max="5125" width="10.68359375" style="3" bestFit="1" customWidth="1"/>
    <col min="5126" max="5126" width="11.41796875" style="3" customWidth="1"/>
    <col min="5127" max="5127" width="18.89453125" style="3" customWidth="1"/>
    <col min="5128" max="5128" width="13.68359375" style="3" bestFit="1" customWidth="1"/>
    <col min="5129" max="5129" width="11.41796875" style="3" customWidth="1"/>
    <col min="5130" max="5130" width="13.68359375" style="3" bestFit="1" customWidth="1"/>
    <col min="5131" max="5131" width="13.5234375" style="3" customWidth="1"/>
    <col min="5132" max="5132" width="13.41796875" style="3" customWidth="1"/>
    <col min="5133" max="5376" width="9.1015625" style="3" customWidth="1"/>
    <col min="5377" max="5377" width="35.68359375" style="3" customWidth="1"/>
    <col min="5378" max="5380" width="11.41796875" style="3" customWidth="1"/>
    <col min="5381" max="5381" width="10.68359375" style="3" bestFit="1" customWidth="1"/>
    <col min="5382" max="5382" width="11.41796875" style="3" customWidth="1"/>
    <col min="5383" max="5383" width="18.89453125" style="3" customWidth="1"/>
    <col min="5384" max="5384" width="13.68359375" style="3" bestFit="1" customWidth="1"/>
    <col min="5385" max="5385" width="11.41796875" style="3" customWidth="1"/>
    <col min="5386" max="5386" width="13.68359375" style="3" bestFit="1" customWidth="1"/>
    <col min="5387" max="5387" width="13.5234375" style="3" customWidth="1"/>
    <col min="5388" max="5388" width="13.41796875" style="3" customWidth="1"/>
    <col min="5389" max="5632" width="9.1015625" style="3" customWidth="1"/>
    <col min="5633" max="5633" width="35.68359375" style="3" customWidth="1"/>
    <col min="5634" max="5636" width="11.41796875" style="3" customWidth="1"/>
    <col min="5637" max="5637" width="10.68359375" style="3" bestFit="1" customWidth="1"/>
    <col min="5638" max="5638" width="11.41796875" style="3" customWidth="1"/>
    <col min="5639" max="5639" width="18.89453125" style="3" customWidth="1"/>
    <col min="5640" max="5640" width="13.68359375" style="3" bestFit="1" customWidth="1"/>
    <col min="5641" max="5641" width="11.41796875" style="3" customWidth="1"/>
    <col min="5642" max="5642" width="13.68359375" style="3" bestFit="1" customWidth="1"/>
    <col min="5643" max="5643" width="13.5234375" style="3" customWidth="1"/>
    <col min="5644" max="5644" width="13.41796875" style="3" customWidth="1"/>
    <col min="5645" max="5888" width="9.1015625" style="3" customWidth="1"/>
    <col min="5889" max="5889" width="35.68359375" style="3" customWidth="1"/>
    <col min="5890" max="5892" width="11.41796875" style="3" customWidth="1"/>
    <col min="5893" max="5893" width="10.68359375" style="3" bestFit="1" customWidth="1"/>
    <col min="5894" max="5894" width="11.41796875" style="3" customWidth="1"/>
    <col min="5895" max="5895" width="18.89453125" style="3" customWidth="1"/>
    <col min="5896" max="5896" width="13.68359375" style="3" bestFit="1" customWidth="1"/>
    <col min="5897" max="5897" width="11.41796875" style="3" customWidth="1"/>
    <col min="5898" max="5898" width="13.68359375" style="3" bestFit="1" customWidth="1"/>
    <col min="5899" max="5899" width="13.5234375" style="3" customWidth="1"/>
    <col min="5900" max="5900" width="13.41796875" style="3" customWidth="1"/>
    <col min="5901" max="6144" width="9.1015625" style="3" customWidth="1"/>
    <col min="6145" max="6145" width="35.68359375" style="3" customWidth="1"/>
    <col min="6146" max="6148" width="11.41796875" style="3" customWidth="1"/>
    <col min="6149" max="6149" width="10.68359375" style="3" bestFit="1" customWidth="1"/>
    <col min="6150" max="6150" width="11.41796875" style="3" customWidth="1"/>
    <col min="6151" max="6151" width="18.89453125" style="3" customWidth="1"/>
    <col min="6152" max="6152" width="13.68359375" style="3" bestFit="1" customWidth="1"/>
    <col min="6153" max="6153" width="11.41796875" style="3" customWidth="1"/>
    <col min="6154" max="6154" width="13.68359375" style="3" bestFit="1" customWidth="1"/>
    <col min="6155" max="6155" width="13.5234375" style="3" customWidth="1"/>
    <col min="6156" max="6156" width="13.41796875" style="3" customWidth="1"/>
    <col min="6157" max="6400" width="9.1015625" style="3" customWidth="1"/>
    <col min="6401" max="6401" width="35.68359375" style="3" customWidth="1"/>
    <col min="6402" max="6404" width="11.41796875" style="3" customWidth="1"/>
    <col min="6405" max="6405" width="10.68359375" style="3" bestFit="1" customWidth="1"/>
    <col min="6406" max="6406" width="11.41796875" style="3" customWidth="1"/>
    <col min="6407" max="6407" width="18.89453125" style="3" customWidth="1"/>
    <col min="6408" max="6408" width="13.68359375" style="3" bestFit="1" customWidth="1"/>
    <col min="6409" max="6409" width="11.41796875" style="3" customWidth="1"/>
    <col min="6410" max="6410" width="13.68359375" style="3" bestFit="1" customWidth="1"/>
    <col min="6411" max="6411" width="13.5234375" style="3" customWidth="1"/>
    <col min="6412" max="6412" width="13.41796875" style="3" customWidth="1"/>
    <col min="6413" max="6656" width="9.1015625" style="3" customWidth="1"/>
    <col min="6657" max="6657" width="35.68359375" style="3" customWidth="1"/>
    <col min="6658" max="6660" width="11.41796875" style="3" customWidth="1"/>
    <col min="6661" max="6661" width="10.68359375" style="3" bestFit="1" customWidth="1"/>
    <col min="6662" max="6662" width="11.41796875" style="3" customWidth="1"/>
    <col min="6663" max="6663" width="18.89453125" style="3" customWidth="1"/>
    <col min="6664" max="6664" width="13.68359375" style="3" bestFit="1" customWidth="1"/>
    <col min="6665" max="6665" width="11.41796875" style="3" customWidth="1"/>
    <col min="6666" max="6666" width="13.68359375" style="3" bestFit="1" customWidth="1"/>
    <col min="6667" max="6667" width="13.5234375" style="3" customWidth="1"/>
    <col min="6668" max="6668" width="13.41796875" style="3" customWidth="1"/>
    <col min="6669" max="6912" width="9.1015625" style="3" customWidth="1"/>
    <col min="6913" max="6913" width="35.68359375" style="3" customWidth="1"/>
    <col min="6914" max="6916" width="11.41796875" style="3" customWidth="1"/>
    <col min="6917" max="6917" width="10.68359375" style="3" bestFit="1" customWidth="1"/>
    <col min="6918" max="6918" width="11.41796875" style="3" customWidth="1"/>
    <col min="6919" max="6919" width="18.89453125" style="3" customWidth="1"/>
    <col min="6920" max="6920" width="13.68359375" style="3" bestFit="1" customWidth="1"/>
    <col min="6921" max="6921" width="11.41796875" style="3" customWidth="1"/>
    <col min="6922" max="6922" width="13.68359375" style="3" bestFit="1" customWidth="1"/>
    <col min="6923" max="6923" width="13.5234375" style="3" customWidth="1"/>
    <col min="6924" max="6924" width="13.41796875" style="3" customWidth="1"/>
    <col min="6925" max="7168" width="9.1015625" style="3" customWidth="1"/>
    <col min="7169" max="7169" width="35.68359375" style="3" customWidth="1"/>
    <col min="7170" max="7172" width="11.41796875" style="3" customWidth="1"/>
    <col min="7173" max="7173" width="10.68359375" style="3" bestFit="1" customWidth="1"/>
    <col min="7174" max="7174" width="11.41796875" style="3" customWidth="1"/>
    <col min="7175" max="7175" width="18.89453125" style="3" customWidth="1"/>
    <col min="7176" max="7176" width="13.68359375" style="3" bestFit="1" customWidth="1"/>
    <col min="7177" max="7177" width="11.41796875" style="3" customWidth="1"/>
    <col min="7178" max="7178" width="13.68359375" style="3" bestFit="1" customWidth="1"/>
    <col min="7179" max="7179" width="13.5234375" style="3" customWidth="1"/>
    <col min="7180" max="7180" width="13.41796875" style="3" customWidth="1"/>
    <col min="7181" max="7424" width="9.1015625" style="3" customWidth="1"/>
    <col min="7425" max="7425" width="35.68359375" style="3" customWidth="1"/>
    <col min="7426" max="7428" width="11.41796875" style="3" customWidth="1"/>
    <col min="7429" max="7429" width="10.68359375" style="3" bestFit="1" customWidth="1"/>
    <col min="7430" max="7430" width="11.41796875" style="3" customWidth="1"/>
    <col min="7431" max="7431" width="18.89453125" style="3" customWidth="1"/>
    <col min="7432" max="7432" width="13.68359375" style="3" bestFit="1" customWidth="1"/>
    <col min="7433" max="7433" width="11.41796875" style="3" customWidth="1"/>
    <col min="7434" max="7434" width="13.68359375" style="3" bestFit="1" customWidth="1"/>
    <col min="7435" max="7435" width="13.5234375" style="3" customWidth="1"/>
    <col min="7436" max="7436" width="13.41796875" style="3" customWidth="1"/>
    <col min="7437" max="7680" width="9.1015625" style="3" customWidth="1"/>
    <col min="7681" max="7681" width="35.68359375" style="3" customWidth="1"/>
    <col min="7682" max="7684" width="11.41796875" style="3" customWidth="1"/>
    <col min="7685" max="7685" width="10.68359375" style="3" bestFit="1" customWidth="1"/>
    <col min="7686" max="7686" width="11.41796875" style="3" customWidth="1"/>
    <col min="7687" max="7687" width="18.89453125" style="3" customWidth="1"/>
    <col min="7688" max="7688" width="13.68359375" style="3" bestFit="1" customWidth="1"/>
    <col min="7689" max="7689" width="11.41796875" style="3" customWidth="1"/>
    <col min="7690" max="7690" width="13.68359375" style="3" bestFit="1" customWidth="1"/>
    <col min="7691" max="7691" width="13.5234375" style="3" customWidth="1"/>
    <col min="7692" max="7692" width="13.41796875" style="3" customWidth="1"/>
    <col min="7693" max="7936" width="9.1015625" style="3" customWidth="1"/>
    <col min="7937" max="7937" width="35.68359375" style="3" customWidth="1"/>
    <col min="7938" max="7940" width="11.41796875" style="3" customWidth="1"/>
    <col min="7941" max="7941" width="10.68359375" style="3" bestFit="1" customWidth="1"/>
    <col min="7942" max="7942" width="11.41796875" style="3" customWidth="1"/>
    <col min="7943" max="7943" width="18.89453125" style="3" customWidth="1"/>
    <col min="7944" max="7944" width="13.68359375" style="3" bestFit="1" customWidth="1"/>
    <col min="7945" max="7945" width="11.41796875" style="3" customWidth="1"/>
    <col min="7946" max="7946" width="13.68359375" style="3" bestFit="1" customWidth="1"/>
    <col min="7947" max="7947" width="13.5234375" style="3" customWidth="1"/>
    <col min="7948" max="7948" width="13.41796875" style="3" customWidth="1"/>
    <col min="7949" max="8192" width="9.1015625" style="3" customWidth="1"/>
    <col min="8193" max="8193" width="35.68359375" style="3" customWidth="1"/>
    <col min="8194" max="8196" width="11.41796875" style="3" customWidth="1"/>
    <col min="8197" max="8197" width="10.68359375" style="3" bestFit="1" customWidth="1"/>
    <col min="8198" max="8198" width="11.41796875" style="3" customWidth="1"/>
    <col min="8199" max="8199" width="18.89453125" style="3" customWidth="1"/>
    <col min="8200" max="8200" width="13.68359375" style="3" bestFit="1" customWidth="1"/>
    <col min="8201" max="8201" width="11.41796875" style="3" customWidth="1"/>
    <col min="8202" max="8202" width="13.68359375" style="3" bestFit="1" customWidth="1"/>
    <col min="8203" max="8203" width="13.5234375" style="3" customWidth="1"/>
    <col min="8204" max="8204" width="13.41796875" style="3" customWidth="1"/>
    <col min="8205" max="8448" width="9.1015625" style="3" customWidth="1"/>
    <col min="8449" max="8449" width="35.68359375" style="3" customWidth="1"/>
    <col min="8450" max="8452" width="11.41796875" style="3" customWidth="1"/>
    <col min="8453" max="8453" width="10.68359375" style="3" bestFit="1" customWidth="1"/>
    <col min="8454" max="8454" width="11.41796875" style="3" customWidth="1"/>
    <col min="8455" max="8455" width="18.89453125" style="3" customWidth="1"/>
    <col min="8456" max="8456" width="13.68359375" style="3" bestFit="1" customWidth="1"/>
    <col min="8457" max="8457" width="11.41796875" style="3" customWidth="1"/>
    <col min="8458" max="8458" width="13.68359375" style="3" bestFit="1" customWidth="1"/>
    <col min="8459" max="8459" width="13.5234375" style="3" customWidth="1"/>
    <col min="8460" max="8460" width="13.41796875" style="3" customWidth="1"/>
    <col min="8461" max="8704" width="9.1015625" style="3" customWidth="1"/>
    <col min="8705" max="8705" width="35.68359375" style="3" customWidth="1"/>
    <col min="8706" max="8708" width="11.41796875" style="3" customWidth="1"/>
    <col min="8709" max="8709" width="10.68359375" style="3" bestFit="1" customWidth="1"/>
    <col min="8710" max="8710" width="11.41796875" style="3" customWidth="1"/>
    <col min="8711" max="8711" width="18.89453125" style="3" customWidth="1"/>
    <col min="8712" max="8712" width="13.68359375" style="3" bestFit="1" customWidth="1"/>
    <col min="8713" max="8713" width="11.41796875" style="3" customWidth="1"/>
    <col min="8714" max="8714" width="13.68359375" style="3" bestFit="1" customWidth="1"/>
    <col min="8715" max="8715" width="13.5234375" style="3" customWidth="1"/>
    <col min="8716" max="8716" width="13.41796875" style="3" customWidth="1"/>
    <col min="8717" max="8960" width="9.1015625" style="3" customWidth="1"/>
    <col min="8961" max="8961" width="35.68359375" style="3" customWidth="1"/>
    <col min="8962" max="8964" width="11.41796875" style="3" customWidth="1"/>
    <col min="8965" max="8965" width="10.68359375" style="3" bestFit="1" customWidth="1"/>
    <col min="8966" max="8966" width="11.41796875" style="3" customWidth="1"/>
    <col min="8967" max="8967" width="18.89453125" style="3" customWidth="1"/>
    <col min="8968" max="8968" width="13.68359375" style="3" bestFit="1" customWidth="1"/>
    <col min="8969" max="8969" width="11.41796875" style="3" customWidth="1"/>
    <col min="8970" max="8970" width="13.68359375" style="3" bestFit="1" customWidth="1"/>
    <col min="8971" max="8971" width="13.5234375" style="3" customWidth="1"/>
    <col min="8972" max="8972" width="13.41796875" style="3" customWidth="1"/>
    <col min="8973" max="9216" width="9.1015625" style="3" customWidth="1"/>
    <col min="9217" max="9217" width="35.68359375" style="3" customWidth="1"/>
    <col min="9218" max="9220" width="11.41796875" style="3" customWidth="1"/>
    <col min="9221" max="9221" width="10.68359375" style="3" bestFit="1" customWidth="1"/>
    <col min="9222" max="9222" width="11.41796875" style="3" customWidth="1"/>
    <col min="9223" max="9223" width="18.89453125" style="3" customWidth="1"/>
    <col min="9224" max="9224" width="13.68359375" style="3" bestFit="1" customWidth="1"/>
    <col min="9225" max="9225" width="11.41796875" style="3" customWidth="1"/>
    <col min="9226" max="9226" width="13.68359375" style="3" bestFit="1" customWidth="1"/>
    <col min="9227" max="9227" width="13.5234375" style="3" customWidth="1"/>
    <col min="9228" max="9228" width="13.41796875" style="3" customWidth="1"/>
    <col min="9229" max="9472" width="9.1015625" style="3" customWidth="1"/>
    <col min="9473" max="9473" width="35.68359375" style="3" customWidth="1"/>
    <col min="9474" max="9476" width="11.41796875" style="3" customWidth="1"/>
    <col min="9477" max="9477" width="10.68359375" style="3" bestFit="1" customWidth="1"/>
    <col min="9478" max="9478" width="11.41796875" style="3" customWidth="1"/>
    <col min="9479" max="9479" width="18.89453125" style="3" customWidth="1"/>
    <col min="9480" max="9480" width="13.68359375" style="3" bestFit="1" customWidth="1"/>
    <col min="9481" max="9481" width="11.41796875" style="3" customWidth="1"/>
    <col min="9482" max="9482" width="13.68359375" style="3" bestFit="1" customWidth="1"/>
    <col min="9483" max="9483" width="13.5234375" style="3" customWidth="1"/>
    <col min="9484" max="9484" width="13.41796875" style="3" customWidth="1"/>
    <col min="9485" max="9728" width="9.1015625" style="3" customWidth="1"/>
    <col min="9729" max="9729" width="35.68359375" style="3" customWidth="1"/>
    <col min="9730" max="9732" width="11.41796875" style="3" customWidth="1"/>
    <col min="9733" max="9733" width="10.68359375" style="3" bestFit="1" customWidth="1"/>
    <col min="9734" max="9734" width="11.41796875" style="3" customWidth="1"/>
    <col min="9735" max="9735" width="18.89453125" style="3" customWidth="1"/>
    <col min="9736" max="9736" width="13.68359375" style="3" bestFit="1" customWidth="1"/>
    <col min="9737" max="9737" width="11.41796875" style="3" customWidth="1"/>
    <col min="9738" max="9738" width="13.68359375" style="3" bestFit="1" customWidth="1"/>
    <col min="9739" max="9739" width="13.5234375" style="3" customWidth="1"/>
    <col min="9740" max="9740" width="13.41796875" style="3" customWidth="1"/>
    <col min="9741" max="9984" width="9.1015625" style="3" customWidth="1"/>
    <col min="9985" max="9985" width="35.68359375" style="3" customWidth="1"/>
    <col min="9986" max="9988" width="11.41796875" style="3" customWidth="1"/>
    <col min="9989" max="9989" width="10.68359375" style="3" bestFit="1" customWidth="1"/>
    <col min="9990" max="9990" width="11.41796875" style="3" customWidth="1"/>
    <col min="9991" max="9991" width="18.89453125" style="3" customWidth="1"/>
    <col min="9992" max="9992" width="13.68359375" style="3" bestFit="1" customWidth="1"/>
    <col min="9993" max="9993" width="11.41796875" style="3" customWidth="1"/>
    <col min="9994" max="9994" width="13.68359375" style="3" bestFit="1" customWidth="1"/>
    <col min="9995" max="9995" width="13.5234375" style="3" customWidth="1"/>
    <col min="9996" max="9996" width="13.41796875" style="3" customWidth="1"/>
    <col min="9997" max="10240" width="9.1015625" style="3" customWidth="1"/>
    <col min="10241" max="10241" width="35.68359375" style="3" customWidth="1"/>
    <col min="10242" max="10244" width="11.41796875" style="3" customWidth="1"/>
    <col min="10245" max="10245" width="10.68359375" style="3" bestFit="1" customWidth="1"/>
    <col min="10246" max="10246" width="11.41796875" style="3" customWidth="1"/>
    <col min="10247" max="10247" width="18.89453125" style="3" customWidth="1"/>
    <col min="10248" max="10248" width="13.68359375" style="3" bestFit="1" customWidth="1"/>
    <col min="10249" max="10249" width="11.41796875" style="3" customWidth="1"/>
    <col min="10250" max="10250" width="13.68359375" style="3" bestFit="1" customWidth="1"/>
    <col min="10251" max="10251" width="13.5234375" style="3" customWidth="1"/>
    <col min="10252" max="10252" width="13.41796875" style="3" customWidth="1"/>
    <col min="10253" max="10496" width="9.1015625" style="3" customWidth="1"/>
    <col min="10497" max="10497" width="35.68359375" style="3" customWidth="1"/>
    <col min="10498" max="10500" width="11.41796875" style="3" customWidth="1"/>
    <col min="10501" max="10501" width="10.68359375" style="3" bestFit="1" customWidth="1"/>
    <col min="10502" max="10502" width="11.41796875" style="3" customWidth="1"/>
    <col min="10503" max="10503" width="18.89453125" style="3" customWidth="1"/>
    <col min="10504" max="10504" width="13.68359375" style="3" bestFit="1" customWidth="1"/>
    <col min="10505" max="10505" width="11.41796875" style="3" customWidth="1"/>
    <col min="10506" max="10506" width="13.68359375" style="3" bestFit="1" customWidth="1"/>
    <col min="10507" max="10507" width="13.5234375" style="3" customWidth="1"/>
    <col min="10508" max="10508" width="13.41796875" style="3" customWidth="1"/>
    <col min="10509" max="10752" width="9.1015625" style="3" customWidth="1"/>
    <col min="10753" max="10753" width="35.68359375" style="3" customWidth="1"/>
    <col min="10754" max="10756" width="11.41796875" style="3" customWidth="1"/>
    <col min="10757" max="10757" width="10.68359375" style="3" bestFit="1" customWidth="1"/>
    <col min="10758" max="10758" width="11.41796875" style="3" customWidth="1"/>
    <col min="10759" max="10759" width="18.89453125" style="3" customWidth="1"/>
    <col min="10760" max="10760" width="13.68359375" style="3" bestFit="1" customWidth="1"/>
    <col min="10761" max="10761" width="11.41796875" style="3" customWidth="1"/>
    <col min="10762" max="10762" width="13.68359375" style="3" bestFit="1" customWidth="1"/>
    <col min="10763" max="10763" width="13.5234375" style="3" customWidth="1"/>
    <col min="10764" max="10764" width="13.41796875" style="3" customWidth="1"/>
    <col min="10765" max="11008" width="9.1015625" style="3" customWidth="1"/>
    <col min="11009" max="11009" width="35.68359375" style="3" customWidth="1"/>
    <col min="11010" max="11012" width="11.41796875" style="3" customWidth="1"/>
    <col min="11013" max="11013" width="10.68359375" style="3" bestFit="1" customWidth="1"/>
    <col min="11014" max="11014" width="11.41796875" style="3" customWidth="1"/>
    <col min="11015" max="11015" width="18.89453125" style="3" customWidth="1"/>
    <col min="11016" max="11016" width="13.68359375" style="3" bestFit="1" customWidth="1"/>
    <col min="11017" max="11017" width="11.41796875" style="3" customWidth="1"/>
    <col min="11018" max="11018" width="13.68359375" style="3" bestFit="1" customWidth="1"/>
    <col min="11019" max="11019" width="13.5234375" style="3" customWidth="1"/>
    <col min="11020" max="11020" width="13.41796875" style="3" customWidth="1"/>
    <col min="11021" max="11264" width="9.1015625" style="3" customWidth="1"/>
    <col min="11265" max="11265" width="35.68359375" style="3" customWidth="1"/>
    <col min="11266" max="11268" width="11.41796875" style="3" customWidth="1"/>
    <col min="11269" max="11269" width="10.68359375" style="3" bestFit="1" customWidth="1"/>
    <col min="11270" max="11270" width="11.41796875" style="3" customWidth="1"/>
    <col min="11271" max="11271" width="18.89453125" style="3" customWidth="1"/>
    <col min="11272" max="11272" width="13.68359375" style="3" bestFit="1" customWidth="1"/>
    <col min="11273" max="11273" width="11.41796875" style="3" customWidth="1"/>
    <col min="11274" max="11274" width="13.68359375" style="3" bestFit="1" customWidth="1"/>
    <col min="11275" max="11275" width="13.5234375" style="3" customWidth="1"/>
    <col min="11276" max="11276" width="13.41796875" style="3" customWidth="1"/>
    <col min="11277" max="11520" width="9.1015625" style="3" customWidth="1"/>
    <col min="11521" max="11521" width="35.68359375" style="3" customWidth="1"/>
    <col min="11522" max="11524" width="11.41796875" style="3" customWidth="1"/>
    <col min="11525" max="11525" width="10.68359375" style="3" bestFit="1" customWidth="1"/>
    <col min="11526" max="11526" width="11.41796875" style="3" customWidth="1"/>
    <col min="11527" max="11527" width="18.89453125" style="3" customWidth="1"/>
    <col min="11528" max="11528" width="13.68359375" style="3" bestFit="1" customWidth="1"/>
    <col min="11529" max="11529" width="11.41796875" style="3" customWidth="1"/>
    <col min="11530" max="11530" width="13.68359375" style="3" bestFit="1" customWidth="1"/>
    <col min="11531" max="11531" width="13.5234375" style="3" customWidth="1"/>
    <col min="11532" max="11532" width="13.41796875" style="3" customWidth="1"/>
    <col min="11533" max="11776" width="9.1015625" style="3" customWidth="1"/>
    <col min="11777" max="11777" width="35.68359375" style="3" customWidth="1"/>
    <col min="11778" max="11780" width="11.41796875" style="3" customWidth="1"/>
    <col min="11781" max="11781" width="10.68359375" style="3" bestFit="1" customWidth="1"/>
    <col min="11782" max="11782" width="11.41796875" style="3" customWidth="1"/>
    <col min="11783" max="11783" width="18.89453125" style="3" customWidth="1"/>
    <col min="11784" max="11784" width="13.68359375" style="3" bestFit="1" customWidth="1"/>
    <col min="11785" max="11785" width="11.41796875" style="3" customWidth="1"/>
    <col min="11786" max="11786" width="13.68359375" style="3" bestFit="1" customWidth="1"/>
    <col min="11787" max="11787" width="13.5234375" style="3" customWidth="1"/>
    <col min="11788" max="11788" width="13.41796875" style="3" customWidth="1"/>
    <col min="11789" max="12032" width="9.1015625" style="3" customWidth="1"/>
    <col min="12033" max="12033" width="35.68359375" style="3" customWidth="1"/>
    <col min="12034" max="12036" width="11.41796875" style="3" customWidth="1"/>
    <col min="12037" max="12037" width="10.68359375" style="3" bestFit="1" customWidth="1"/>
    <col min="12038" max="12038" width="11.41796875" style="3" customWidth="1"/>
    <col min="12039" max="12039" width="18.89453125" style="3" customWidth="1"/>
    <col min="12040" max="12040" width="13.68359375" style="3" bestFit="1" customWidth="1"/>
    <col min="12041" max="12041" width="11.41796875" style="3" customWidth="1"/>
    <col min="12042" max="12042" width="13.68359375" style="3" bestFit="1" customWidth="1"/>
    <col min="12043" max="12043" width="13.5234375" style="3" customWidth="1"/>
    <col min="12044" max="12044" width="13.41796875" style="3" customWidth="1"/>
    <col min="12045" max="12288" width="9.1015625" style="3" customWidth="1"/>
    <col min="12289" max="12289" width="35.68359375" style="3" customWidth="1"/>
    <col min="12290" max="12292" width="11.41796875" style="3" customWidth="1"/>
    <col min="12293" max="12293" width="10.68359375" style="3" bestFit="1" customWidth="1"/>
    <col min="12294" max="12294" width="11.41796875" style="3" customWidth="1"/>
    <col min="12295" max="12295" width="18.89453125" style="3" customWidth="1"/>
    <col min="12296" max="12296" width="13.68359375" style="3" bestFit="1" customWidth="1"/>
    <col min="12297" max="12297" width="11.41796875" style="3" customWidth="1"/>
    <col min="12298" max="12298" width="13.68359375" style="3" bestFit="1" customWidth="1"/>
    <col min="12299" max="12299" width="13.5234375" style="3" customWidth="1"/>
    <col min="12300" max="12300" width="13.41796875" style="3" customWidth="1"/>
    <col min="12301" max="12544" width="9.1015625" style="3" customWidth="1"/>
    <col min="12545" max="12545" width="35.68359375" style="3" customWidth="1"/>
    <col min="12546" max="12548" width="11.41796875" style="3" customWidth="1"/>
    <col min="12549" max="12549" width="10.68359375" style="3" bestFit="1" customWidth="1"/>
    <col min="12550" max="12550" width="11.41796875" style="3" customWidth="1"/>
    <col min="12551" max="12551" width="18.89453125" style="3" customWidth="1"/>
    <col min="12552" max="12552" width="13.68359375" style="3" bestFit="1" customWidth="1"/>
    <col min="12553" max="12553" width="11.41796875" style="3" customWidth="1"/>
    <col min="12554" max="12554" width="13.68359375" style="3" bestFit="1" customWidth="1"/>
    <col min="12555" max="12555" width="13.5234375" style="3" customWidth="1"/>
    <col min="12556" max="12556" width="13.41796875" style="3" customWidth="1"/>
    <col min="12557" max="12800" width="9.1015625" style="3" customWidth="1"/>
    <col min="12801" max="12801" width="35.68359375" style="3" customWidth="1"/>
    <col min="12802" max="12804" width="11.41796875" style="3" customWidth="1"/>
    <col min="12805" max="12805" width="10.68359375" style="3" bestFit="1" customWidth="1"/>
    <col min="12806" max="12806" width="11.41796875" style="3" customWidth="1"/>
    <col min="12807" max="12807" width="18.89453125" style="3" customWidth="1"/>
    <col min="12808" max="12808" width="13.68359375" style="3" bestFit="1" customWidth="1"/>
    <col min="12809" max="12809" width="11.41796875" style="3" customWidth="1"/>
    <col min="12810" max="12810" width="13.68359375" style="3" bestFit="1" customWidth="1"/>
    <col min="12811" max="12811" width="13.5234375" style="3" customWidth="1"/>
    <col min="12812" max="12812" width="13.41796875" style="3" customWidth="1"/>
    <col min="12813" max="13056" width="9.1015625" style="3" customWidth="1"/>
    <col min="13057" max="13057" width="35.68359375" style="3" customWidth="1"/>
    <col min="13058" max="13060" width="11.41796875" style="3" customWidth="1"/>
    <col min="13061" max="13061" width="10.68359375" style="3" bestFit="1" customWidth="1"/>
    <col min="13062" max="13062" width="11.41796875" style="3" customWidth="1"/>
    <col min="13063" max="13063" width="18.89453125" style="3" customWidth="1"/>
    <col min="13064" max="13064" width="13.68359375" style="3" bestFit="1" customWidth="1"/>
    <col min="13065" max="13065" width="11.41796875" style="3" customWidth="1"/>
    <col min="13066" max="13066" width="13.68359375" style="3" bestFit="1" customWidth="1"/>
    <col min="13067" max="13067" width="13.5234375" style="3" customWidth="1"/>
    <col min="13068" max="13068" width="13.41796875" style="3" customWidth="1"/>
    <col min="13069" max="13312" width="9.1015625" style="3" customWidth="1"/>
    <col min="13313" max="13313" width="35.68359375" style="3" customWidth="1"/>
    <col min="13314" max="13316" width="11.41796875" style="3" customWidth="1"/>
    <col min="13317" max="13317" width="10.68359375" style="3" bestFit="1" customWidth="1"/>
    <col min="13318" max="13318" width="11.41796875" style="3" customWidth="1"/>
    <col min="13319" max="13319" width="18.89453125" style="3" customWidth="1"/>
    <col min="13320" max="13320" width="13.68359375" style="3" bestFit="1" customWidth="1"/>
    <col min="13321" max="13321" width="11.41796875" style="3" customWidth="1"/>
    <col min="13322" max="13322" width="13.68359375" style="3" bestFit="1" customWidth="1"/>
    <col min="13323" max="13323" width="13.5234375" style="3" customWidth="1"/>
    <col min="13324" max="13324" width="13.41796875" style="3" customWidth="1"/>
    <col min="13325" max="13568" width="9.1015625" style="3" customWidth="1"/>
    <col min="13569" max="13569" width="35.68359375" style="3" customWidth="1"/>
    <col min="13570" max="13572" width="11.41796875" style="3" customWidth="1"/>
    <col min="13573" max="13573" width="10.68359375" style="3" bestFit="1" customWidth="1"/>
    <col min="13574" max="13574" width="11.41796875" style="3" customWidth="1"/>
    <col min="13575" max="13575" width="18.89453125" style="3" customWidth="1"/>
    <col min="13576" max="13576" width="13.68359375" style="3" bestFit="1" customWidth="1"/>
    <col min="13577" max="13577" width="11.41796875" style="3" customWidth="1"/>
    <col min="13578" max="13578" width="13.68359375" style="3" bestFit="1" customWidth="1"/>
    <col min="13579" max="13579" width="13.5234375" style="3" customWidth="1"/>
    <col min="13580" max="13580" width="13.41796875" style="3" customWidth="1"/>
    <col min="13581" max="13824" width="9.1015625" style="3" customWidth="1"/>
    <col min="13825" max="13825" width="35.68359375" style="3" customWidth="1"/>
    <col min="13826" max="13828" width="11.41796875" style="3" customWidth="1"/>
    <col min="13829" max="13829" width="10.68359375" style="3" bestFit="1" customWidth="1"/>
    <col min="13830" max="13830" width="11.41796875" style="3" customWidth="1"/>
    <col min="13831" max="13831" width="18.89453125" style="3" customWidth="1"/>
    <col min="13832" max="13832" width="13.68359375" style="3" bestFit="1" customWidth="1"/>
    <col min="13833" max="13833" width="11.41796875" style="3" customWidth="1"/>
    <col min="13834" max="13834" width="13.68359375" style="3" bestFit="1" customWidth="1"/>
    <col min="13835" max="13835" width="13.5234375" style="3" customWidth="1"/>
    <col min="13836" max="13836" width="13.41796875" style="3" customWidth="1"/>
    <col min="13837" max="14080" width="9.1015625" style="3" customWidth="1"/>
    <col min="14081" max="14081" width="35.68359375" style="3" customWidth="1"/>
    <col min="14082" max="14084" width="11.41796875" style="3" customWidth="1"/>
    <col min="14085" max="14085" width="10.68359375" style="3" bestFit="1" customWidth="1"/>
    <col min="14086" max="14086" width="11.41796875" style="3" customWidth="1"/>
    <col min="14087" max="14087" width="18.89453125" style="3" customWidth="1"/>
    <col min="14088" max="14088" width="13.68359375" style="3" bestFit="1" customWidth="1"/>
    <col min="14089" max="14089" width="11.41796875" style="3" customWidth="1"/>
    <col min="14090" max="14090" width="13.68359375" style="3" bestFit="1" customWidth="1"/>
    <col min="14091" max="14091" width="13.5234375" style="3" customWidth="1"/>
    <col min="14092" max="14092" width="13.41796875" style="3" customWidth="1"/>
    <col min="14093" max="14336" width="9.1015625" style="3" customWidth="1"/>
    <col min="14337" max="14337" width="35.68359375" style="3" customWidth="1"/>
    <col min="14338" max="14340" width="11.41796875" style="3" customWidth="1"/>
    <col min="14341" max="14341" width="10.68359375" style="3" bestFit="1" customWidth="1"/>
    <col min="14342" max="14342" width="11.41796875" style="3" customWidth="1"/>
    <col min="14343" max="14343" width="18.89453125" style="3" customWidth="1"/>
    <col min="14344" max="14344" width="13.68359375" style="3" bestFit="1" customWidth="1"/>
    <col min="14345" max="14345" width="11.41796875" style="3" customWidth="1"/>
    <col min="14346" max="14346" width="13.68359375" style="3" bestFit="1" customWidth="1"/>
    <col min="14347" max="14347" width="13.5234375" style="3" customWidth="1"/>
    <col min="14348" max="14348" width="13.41796875" style="3" customWidth="1"/>
    <col min="14349" max="14592" width="9.1015625" style="3" customWidth="1"/>
    <col min="14593" max="14593" width="35.68359375" style="3" customWidth="1"/>
    <col min="14594" max="14596" width="11.41796875" style="3" customWidth="1"/>
    <col min="14597" max="14597" width="10.68359375" style="3" bestFit="1" customWidth="1"/>
    <col min="14598" max="14598" width="11.41796875" style="3" customWidth="1"/>
    <col min="14599" max="14599" width="18.89453125" style="3" customWidth="1"/>
    <col min="14600" max="14600" width="13.68359375" style="3" bestFit="1" customWidth="1"/>
    <col min="14601" max="14601" width="11.41796875" style="3" customWidth="1"/>
    <col min="14602" max="14602" width="13.68359375" style="3" bestFit="1" customWidth="1"/>
    <col min="14603" max="14603" width="13.5234375" style="3" customWidth="1"/>
    <col min="14604" max="14604" width="13.41796875" style="3" customWidth="1"/>
    <col min="14605" max="14848" width="9.1015625" style="3" customWidth="1"/>
    <col min="14849" max="14849" width="35.68359375" style="3" customWidth="1"/>
    <col min="14850" max="14852" width="11.41796875" style="3" customWidth="1"/>
    <col min="14853" max="14853" width="10.68359375" style="3" bestFit="1" customWidth="1"/>
    <col min="14854" max="14854" width="11.41796875" style="3" customWidth="1"/>
    <col min="14855" max="14855" width="18.89453125" style="3" customWidth="1"/>
    <col min="14856" max="14856" width="13.68359375" style="3" bestFit="1" customWidth="1"/>
    <col min="14857" max="14857" width="11.41796875" style="3" customWidth="1"/>
    <col min="14858" max="14858" width="13.68359375" style="3" bestFit="1" customWidth="1"/>
    <col min="14859" max="14859" width="13.5234375" style="3" customWidth="1"/>
    <col min="14860" max="14860" width="13.41796875" style="3" customWidth="1"/>
    <col min="14861" max="15104" width="9.1015625" style="3" customWidth="1"/>
    <col min="15105" max="15105" width="35.68359375" style="3" customWidth="1"/>
    <col min="15106" max="15108" width="11.41796875" style="3" customWidth="1"/>
    <col min="15109" max="15109" width="10.68359375" style="3" bestFit="1" customWidth="1"/>
    <col min="15110" max="15110" width="11.41796875" style="3" customWidth="1"/>
    <col min="15111" max="15111" width="18.89453125" style="3" customWidth="1"/>
    <col min="15112" max="15112" width="13.68359375" style="3" bestFit="1" customWidth="1"/>
    <col min="15113" max="15113" width="11.41796875" style="3" customWidth="1"/>
    <col min="15114" max="15114" width="13.68359375" style="3" bestFit="1" customWidth="1"/>
    <col min="15115" max="15115" width="13.5234375" style="3" customWidth="1"/>
    <col min="15116" max="15116" width="13.41796875" style="3" customWidth="1"/>
    <col min="15117" max="15360" width="9.1015625" style="3" customWidth="1"/>
    <col min="15361" max="15361" width="35.68359375" style="3" customWidth="1"/>
    <col min="15362" max="15364" width="11.41796875" style="3" customWidth="1"/>
    <col min="15365" max="15365" width="10.68359375" style="3" bestFit="1" customWidth="1"/>
    <col min="15366" max="15366" width="11.41796875" style="3" customWidth="1"/>
    <col min="15367" max="15367" width="18.89453125" style="3" customWidth="1"/>
    <col min="15368" max="15368" width="13.68359375" style="3" bestFit="1" customWidth="1"/>
    <col min="15369" max="15369" width="11.41796875" style="3" customWidth="1"/>
    <col min="15370" max="15370" width="13.68359375" style="3" bestFit="1" customWidth="1"/>
    <col min="15371" max="15371" width="13.5234375" style="3" customWidth="1"/>
    <col min="15372" max="15372" width="13.41796875" style="3" customWidth="1"/>
    <col min="15373" max="15616" width="9.1015625" style="3" customWidth="1"/>
    <col min="15617" max="15617" width="35.68359375" style="3" customWidth="1"/>
    <col min="15618" max="15620" width="11.41796875" style="3" customWidth="1"/>
    <col min="15621" max="15621" width="10.68359375" style="3" bestFit="1" customWidth="1"/>
    <col min="15622" max="15622" width="11.41796875" style="3" customWidth="1"/>
    <col min="15623" max="15623" width="18.89453125" style="3" customWidth="1"/>
    <col min="15624" max="15624" width="13.68359375" style="3" bestFit="1" customWidth="1"/>
    <col min="15625" max="15625" width="11.41796875" style="3" customWidth="1"/>
    <col min="15626" max="15626" width="13.68359375" style="3" bestFit="1" customWidth="1"/>
    <col min="15627" max="15627" width="13.5234375" style="3" customWidth="1"/>
    <col min="15628" max="15628" width="13.41796875" style="3" customWidth="1"/>
    <col min="15629" max="15872" width="9.1015625" style="3" customWidth="1"/>
    <col min="15873" max="15873" width="35.68359375" style="3" customWidth="1"/>
    <col min="15874" max="15876" width="11.41796875" style="3" customWidth="1"/>
    <col min="15877" max="15877" width="10.68359375" style="3" bestFit="1" customWidth="1"/>
    <col min="15878" max="15878" width="11.41796875" style="3" customWidth="1"/>
    <col min="15879" max="15879" width="18.89453125" style="3" customWidth="1"/>
    <col min="15880" max="15880" width="13.68359375" style="3" bestFit="1" customWidth="1"/>
    <col min="15881" max="15881" width="11.41796875" style="3" customWidth="1"/>
    <col min="15882" max="15882" width="13.68359375" style="3" bestFit="1" customWidth="1"/>
    <col min="15883" max="15883" width="13.5234375" style="3" customWidth="1"/>
    <col min="15884" max="15884" width="13.41796875" style="3" customWidth="1"/>
    <col min="15885" max="16128" width="9.1015625" style="3" customWidth="1"/>
    <col min="16129" max="16129" width="35.68359375" style="3" customWidth="1"/>
    <col min="16130" max="16132" width="11.41796875" style="3" customWidth="1"/>
    <col min="16133" max="16133" width="10.68359375" style="3" bestFit="1" customWidth="1"/>
    <col min="16134" max="16134" width="11.41796875" style="3" customWidth="1"/>
    <col min="16135" max="16135" width="18.89453125" style="3" customWidth="1"/>
    <col min="16136" max="16136" width="13.68359375" style="3" bestFit="1" customWidth="1"/>
    <col min="16137" max="16137" width="11.41796875" style="3" customWidth="1"/>
    <col min="16138" max="16138" width="13.68359375" style="3" bestFit="1" customWidth="1"/>
    <col min="16139" max="16139" width="13.5234375" style="3" customWidth="1"/>
    <col min="16140" max="16140" width="13.41796875" style="3" customWidth="1"/>
    <col min="16141" max="16384" width="9.1015625" style="3" customWidth="1"/>
  </cols>
  <sheetData>
    <row r="1" spans="1:13" x14ac:dyDescent="0.55000000000000004">
      <c r="A1" s="42" t="s">
        <v>116</v>
      </c>
      <c r="B1" s="112"/>
      <c r="C1" s="112"/>
      <c r="D1" s="112"/>
      <c r="E1" s="112"/>
      <c r="F1" s="42"/>
      <c r="G1" s="120"/>
      <c r="H1" s="120"/>
      <c r="I1" s="112"/>
      <c r="J1" s="112"/>
      <c r="K1" s="112"/>
      <c r="L1" s="112"/>
      <c r="M1" s="125"/>
    </row>
    <row r="2" spans="1:13" x14ac:dyDescent="0.55000000000000004">
      <c r="A2" s="51" t="s">
        <v>128</v>
      </c>
      <c r="B2" s="112"/>
      <c r="C2" s="112"/>
      <c r="D2" s="112"/>
      <c r="E2" s="112"/>
      <c r="F2" s="112"/>
      <c r="G2" s="120"/>
      <c r="H2" s="120"/>
      <c r="I2" s="112"/>
      <c r="J2" s="112"/>
      <c r="K2" s="112"/>
      <c r="L2" s="112"/>
      <c r="M2" s="125"/>
    </row>
    <row r="3" spans="1:13" x14ac:dyDescent="0.55000000000000004">
      <c r="A3" s="46" t="s">
        <v>129</v>
      </c>
      <c r="B3" s="112"/>
      <c r="C3" s="112"/>
      <c r="D3" s="112"/>
      <c r="E3" s="112"/>
      <c r="F3" s="112"/>
      <c r="G3" s="120"/>
      <c r="H3" s="120"/>
      <c r="I3" s="112"/>
      <c r="J3" s="112"/>
      <c r="K3" s="112"/>
      <c r="L3" s="112"/>
      <c r="M3" s="125"/>
    </row>
    <row r="4" spans="1:13" x14ac:dyDescent="0.55000000000000004">
      <c r="A4" s="4"/>
      <c r="B4" s="112"/>
      <c r="C4" s="112"/>
      <c r="D4" s="112"/>
      <c r="E4" s="112"/>
      <c r="F4" s="112"/>
      <c r="G4" s="120"/>
      <c r="H4" s="120"/>
      <c r="I4" s="112"/>
      <c r="J4" s="112"/>
      <c r="K4" s="112"/>
      <c r="L4" s="112"/>
      <c r="M4" s="125"/>
    </row>
    <row r="5" spans="1:13" x14ac:dyDescent="0.55000000000000004">
      <c r="A5" s="5" t="s">
        <v>3</v>
      </c>
      <c r="B5" s="112"/>
      <c r="C5" s="112"/>
      <c r="D5" s="112"/>
      <c r="E5" s="112"/>
      <c r="F5" s="112"/>
      <c r="G5" s="120"/>
      <c r="H5" s="120"/>
      <c r="I5" s="112"/>
      <c r="J5" s="112"/>
      <c r="K5" s="112"/>
      <c r="L5" s="112"/>
      <c r="M5" s="125"/>
    </row>
    <row r="6" spans="1:13" x14ac:dyDescent="0.55000000000000004">
      <c r="A6" s="112"/>
      <c r="B6" s="112"/>
      <c r="C6" s="112"/>
      <c r="D6" s="112"/>
      <c r="E6" s="112"/>
      <c r="F6" s="112"/>
      <c r="G6" s="120"/>
      <c r="H6" s="120"/>
      <c r="I6" s="112"/>
      <c r="J6" s="112"/>
      <c r="K6" s="112"/>
      <c r="L6" s="112"/>
      <c r="M6" s="125"/>
    </row>
    <row r="7" spans="1:13" ht="14.7" thickBot="1" x14ac:dyDescent="0.6">
      <c r="A7" s="48" t="s">
        <v>4</v>
      </c>
      <c r="B7" s="124"/>
      <c r="C7" s="112"/>
      <c r="D7" s="112"/>
      <c r="E7" s="112"/>
      <c r="F7" s="112"/>
      <c r="G7" s="7" t="s">
        <v>5</v>
      </c>
      <c r="H7" s="120"/>
      <c r="I7" s="120"/>
      <c r="J7" s="120"/>
      <c r="K7" s="112"/>
      <c r="L7" s="112"/>
      <c r="M7" s="125"/>
    </row>
    <row r="8" spans="1:13" ht="15" thickTop="1" thickBot="1" x14ac:dyDescent="0.6">
      <c r="A8" s="51" t="s">
        <v>6</v>
      </c>
      <c r="B8" s="113">
        <v>0.08</v>
      </c>
      <c r="C8" s="112"/>
      <c r="D8" s="112" t="s">
        <v>7</v>
      </c>
      <c r="E8" s="112"/>
      <c r="F8" s="112"/>
      <c r="G8" s="9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25"/>
    </row>
    <row r="9" spans="1:13" ht="14.7" thickTop="1" x14ac:dyDescent="0.55000000000000004">
      <c r="A9" s="51" t="s">
        <v>14</v>
      </c>
      <c r="B9" s="114">
        <v>0.33</v>
      </c>
      <c r="C9" s="112" t="s">
        <v>15</v>
      </c>
      <c r="D9" s="112" t="s">
        <v>16</v>
      </c>
      <c r="E9" s="112"/>
      <c r="F9" s="112"/>
      <c r="G9" s="12">
        <v>0.02</v>
      </c>
      <c r="H9" s="127">
        <f>+IF($B$9&lt;0.7,1-NORMSDIST('Model Coefficients_Subduction'!$B$5+'Model Coefficients_Subduction'!$B$6*LN('Seismic Displacement_Subduction'!G9)+'Model Coefficients_Subduction'!$B$7*LN('Seismic Displacement_Subduction'!G9^2)+'Model Coefficients_Subduction'!$B$8*'Seismic Displacement_Subduction'!$B$9*LN('Seismic Displacement_Subduction'!G9)+'Model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Displacement_Subduction'!G9)+'Model Coefficients_Subduction'!$E$7*LN('Seismic Displacement_Subduction'!G9^2)+'Model Coefficients_Subduction'!$E$8*'Seismic Displacement_Subduction'!$B$9*LN('Seismic Displacement_Subduction'!G9)+'Model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Displacement_Subduction'!G9)+'Model Coefficients_Subduction'!$H$7*LN('Seismic Displacement_Subduction'!G9^2)+'Model Coefficients_Subduction'!$H$8*'Seismic Displacement_Subduction'!$B$9*LN('Seismic Displacement_Subduction'!G9)+'Model Coefficients_Subduction'!$H$9*'Seismic Displacement_Subduction'!$B$9+'Model Coefficients_Subduction'!$H$10*LN('Seismic Displacement_Subduction'!$B$12))))</f>
        <v>0</v>
      </c>
      <c r="I9" s="128">
        <f>+EXP(IF(B$9&gt;=0.05,'Model Coefficients_Subduction'!$B$16+'Model Coefficients_Subduction'!$B$17*LN('Seismic Displacement_Subduction'!G9)+'Model Coefficients_Subduction'!$B$18*LN('Seismic Displacement_Subduction'!G9)^2+'Model Coefficients_Subduction'!$B$19*LN('Seismic Displacement_Subduction'!G9)*LN('Seismic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Displacement_Subduction'!G9)+'Model Coefficients_Subduction'!$B$18*LN('Seismic Displacement_Subduction'!G9)^2+'Model Coefficients_Subduction'!$B$19*LN('Seismic Displacement_Subduction'!G9)*LN('Seismic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347.18094436147794</v>
      </c>
      <c r="J9" s="128">
        <f t="shared" ref="J9:J14" si="0">IF(ISERROR(EXP(LN($I9)+$B$22*NORMSINV(1-0.5/(1-$H9)))),"&lt;1",EXP(LN($I9)+$B$22*NORMSINV(1-0.5/(1-$H9))))</f>
        <v>347.18094436147794</v>
      </c>
      <c r="K9" s="128">
        <f t="shared" ref="K9:K15" si="1">IF(ISERROR(EXP(LN($I9)+$B$22*NORMSINV(1-0.16/(1-$H9)))),"&lt;1",EXP(LN($I9)+$B$22*NORMSINV(1-0.16/(1-$H9))))</f>
        <v>717.51966309709633</v>
      </c>
      <c r="L9" s="128">
        <f>IF(ISERROR(EXP(LN($I9)+$B$22*NORMSINV(1-0.84/(1-$H9)))),"&lt;1",EXP(LN($I9)+$B$22*NORMSINV(1-0.84/(1-$H9))))</f>
        <v>167.98788148530036</v>
      </c>
      <c r="M9" s="125"/>
    </row>
    <row r="10" spans="1:13" x14ac:dyDescent="0.55000000000000004">
      <c r="A10" s="51" t="s">
        <v>17</v>
      </c>
      <c r="B10" s="115">
        <f>B9*1.5</f>
        <v>0.495</v>
      </c>
      <c r="C10" s="112" t="s">
        <v>15</v>
      </c>
      <c r="D10" s="112"/>
      <c r="E10" s="112"/>
      <c r="F10" s="112"/>
      <c r="G10" s="129">
        <v>0.05</v>
      </c>
      <c r="H10" s="127">
        <f>+IF($B$9&lt;0.7,1-NORMSDIST('Model Coefficients_Subduction'!$B$5+'Model Coefficients_Subduction'!$B$6*LN('Seismic Displacement_Subduction'!G10)+'Model Coefficients_Subduction'!$B$7*LN('Seismic Displacement_Subduction'!G10^2)+'Model Coefficients_Subduction'!$B$8*'Seismic Displacement_Subduction'!$B$9*LN('Seismic Displacement_Subduction'!G10)+'Model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Displacement_Subduction'!G10)+'Model Coefficients_Subduction'!$E$7*LN('Seismic Displacement_Subduction'!G10^2)+'Model Coefficients_Subduction'!$E$8*'Seismic Displacement_Subduction'!$B$9*LN('Seismic Displacement_Subduction'!G10)+'Model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Displacement_Subduction'!G10)+'Model Coefficients_Subduction'!$H$7*LN('Seismic Displacement_Subduction'!G10^2)+'Model Coefficients_Subduction'!$H$8*'Seismic Displacement_Subduction'!$B$9*LN('Seismic Displacement_Subduction'!G10)+'Model Coefficients_Subduction'!$H$9*'Seismic Displacement_Subduction'!$B$9+'Model Coefficients_Subduction'!$H$10*LN('Seismic Displacement_Subduction'!$B$12))))</f>
        <v>2.2204460492503131E-16</v>
      </c>
      <c r="I10" s="128">
        <f>+EXP(IF(B$9&gt;=0.05,'Model Coefficients_Subduction'!$B$16+'Model Coefficients_Subduction'!$B$17*LN('Seismic Displacement_Subduction'!G10)+'Model Coefficients_Subduction'!$B$18*LN('Seismic Displacement_Subduction'!G10)^2+'Model Coefficients_Subduction'!$B$19*LN('Seismic Displacement_Subduction'!G10)*LN('Seismic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Displacement_Subduction'!G10)+'Model Coefficients_Subduction'!$B$18*LN('Seismic Displacement_Subduction'!G10)^2+'Model Coefficients_Subduction'!$B$19*LN('Seismic Displacement_Subduction'!G10)*LN('Seismic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159.20695403642239</v>
      </c>
      <c r="J10" s="128">
        <f t="shared" si="0"/>
        <v>159.20695403642239</v>
      </c>
      <c r="K10" s="128">
        <f t="shared" si="1"/>
        <v>329.03338123301597</v>
      </c>
      <c r="L10" s="128">
        <f t="shared" ref="L10:L16" si="2">IF(ISERROR(EXP(LN($I10)+$B$22*NORMSINV(1-0.84/(1-$H10)))),"&lt;1",EXP(LN($I10)+$B$22*NORMSINV(1-0.84/(1-$H10))))</f>
        <v>77.034293963034557</v>
      </c>
      <c r="M10" s="125"/>
    </row>
    <row r="11" spans="1:13" x14ac:dyDescent="0.55000000000000004">
      <c r="A11" s="51" t="s">
        <v>104</v>
      </c>
      <c r="B11" s="116">
        <v>9</v>
      </c>
      <c r="C11" s="112"/>
      <c r="D11" s="112"/>
      <c r="E11" s="112"/>
      <c r="F11" s="112"/>
      <c r="G11" s="129">
        <v>7.0000000000000007E-2</v>
      </c>
      <c r="H11" s="127">
        <f>+IF($B$9&lt;0.7,1-NORMSDIST('Model Coefficients_Subduction'!$B$5+'Model Coefficients_Subduction'!$B$6*LN('Seismic Displacement_Subduction'!G11)+'Model Coefficients_Subduction'!$B$7*LN('Seismic Displacement_Subduction'!G11^2)+'Model Coefficients_Subduction'!$B$8*'Seismic Displacement_Subduction'!$B$9*LN('Seismic Displacement_Subduction'!G11)+'Model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Displacement_Subduction'!G11)+'Model Coefficients_Subduction'!$E$7*LN('Seismic Displacement_Subduction'!G11^2)+'Model Coefficients_Subduction'!$E$8*'Seismic Displacement_Subduction'!$B$9*LN('Seismic Displacement_Subduction'!G11)+'Model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Displacement_Subduction'!G11)+'Model Coefficients_Subduction'!$H$7*LN('Seismic Displacement_Subduction'!G11^2)+'Model Coefficients_Subduction'!$H$8*'Seismic Displacement_Subduction'!$B$9*LN('Seismic Displacement_Subduction'!G11)+'Model Coefficients_Subduction'!$H$9*'Seismic Displacement_Subduction'!$B$9+'Model Coefficients_Subduction'!$H$10*LN('Seismic Displacement_Subduction'!$B$12))))</f>
        <v>3.5015323973652812E-12</v>
      </c>
      <c r="I11" s="128">
        <f>+EXP(IF(B$9&gt;=0.05,'Model Coefficients_Subduction'!$B$16+'Model Coefficients_Subduction'!$B$17*LN('Seismic Displacement_Subduction'!G11)+'Model Coefficients_Subduction'!$B$18*LN('Seismic Displacement_Subduction'!G11)^2+'Model Coefficients_Subduction'!$B$19*LN('Seismic Displacement_Subduction'!G11)*LN('Seismic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Displacement_Subduction'!G11)+'Model Coefficients_Subduction'!$B$18*LN('Seismic Displacement_Subduction'!G11)^2+'Model Coefficients_Subduction'!$B$19*LN('Seismic Displacement_Subduction'!G11)*LN('Seismic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101.44524503358313</v>
      </c>
      <c r="J11" s="128">
        <f t="shared" si="0"/>
        <v>101.44524503325815</v>
      </c>
      <c r="K11" s="128">
        <f t="shared" si="1"/>
        <v>209.65712324173629</v>
      </c>
      <c r="L11" s="128">
        <f t="shared" si="2"/>
        <v>49.085562086768803</v>
      </c>
      <c r="M11" s="125"/>
    </row>
    <row r="12" spans="1:13" x14ac:dyDescent="0.55000000000000004">
      <c r="A12" s="70" t="s">
        <v>19</v>
      </c>
      <c r="B12" s="117">
        <v>0.7</v>
      </c>
      <c r="C12" s="112" t="s">
        <v>20</v>
      </c>
      <c r="D12" s="112" t="s">
        <v>21</v>
      </c>
      <c r="E12" s="112"/>
      <c r="F12" s="112"/>
      <c r="G12" s="129">
        <v>0.1</v>
      </c>
      <c r="H12" s="127">
        <f>+IF($B$9&lt;0.7,1-NORMSDIST('Model Coefficients_Subduction'!$B$5+'Model Coefficients_Subduction'!$B$6*LN('Seismic Displacement_Subduction'!G12)+'Model Coefficients_Subduction'!$B$7*LN('Seismic Displacement_Subduction'!G12^2)+'Model Coefficients_Subduction'!$B$8*'Seismic Displacement_Subduction'!$B$9*LN('Seismic Displacement_Subduction'!G12)+'Model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Displacement_Subduction'!G12)+'Model Coefficients_Subduction'!$E$7*LN('Seismic Displacement_Subduction'!G12^2)+'Model Coefficients_Subduction'!$E$8*'Seismic Displacement_Subduction'!$B$9*LN('Seismic Displacement_Subduction'!G12)+'Model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Displacement_Subduction'!G12)+'Model Coefficients_Subduction'!$H$7*LN('Seismic Displacement_Subduction'!G12^2)+'Model Coefficients_Subduction'!$H$8*'Seismic Displacement_Subduction'!$B$9*LN('Seismic Displacement_Subduction'!G12)+'Model Coefficients_Subduction'!$H$9*'Seismic Displacement_Subduction'!$B$9+'Model Coefficients_Subduction'!$H$10*LN('Seismic Displacement_Subduction'!$B$12))))</f>
        <v>1.535951532627422E-8</v>
      </c>
      <c r="I12" s="128">
        <f>+EXP(IF(B$9&gt;=0.05,'Model Coefficients_Subduction'!$B$16+'Model Coefficients_Subduction'!$B$17*LN('Seismic Displacement_Subduction'!G12)+'Model Coefficients_Subduction'!$B$18*LN('Seismic Displacement_Subduction'!G12)^2+'Model Coefficients_Subduction'!$B$19*LN('Seismic Displacement_Subduction'!G12)*LN('Seismic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Displacement_Subduction'!G12)+'Model Coefficients_Subduction'!$B$18*LN('Seismic Displacement_Subduction'!G12)^2+'Model Coefficients_Subduction'!$B$19*LN('Seismic Displacement_Subduction'!G12)*LN('Seismic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57.131408616661446</v>
      </c>
      <c r="J12" s="128">
        <f t="shared" si="0"/>
        <v>57.131407813809922</v>
      </c>
      <c r="K12" s="128">
        <f t="shared" si="1"/>
        <v>118.07361385006982</v>
      </c>
      <c r="L12" s="128">
        <f t="shared" si="2"/>
        <v>27.643752009275715</v>
      </c>
      <c r="M12" s="125"/>
    </row>
    <row r="13" spans="1:13" x14ac:dyDescent="0.55000000000000004">
      <c r="A13" s="112"/>
      <c r="B13" s="112"/>
      <c r="C13" s="112"/>
      <c r="D13" s="112" t="s">
        <v>22</v>
      </c>
      <c r="E13" s="112"/>
      <c r="F13" s="112"/>
      <c r="G13" s="129">
        <v>0.15</v>
      </c>
      <c r="H13" s="127">
        <f>+IF($B$9&lt;0.7,1-NORMSDIST('Model Coefficients_Subduction'!$B$5+'Model Coefficients_Subduction'!$B$6*LN('Seismic Displacement_Subduction'!G13)+'Model Coefficients_Subduction'!$B$7*LN('Seismic Displacement_Subduction'!G13^2)+'Model Coefficients_Subduction'!$B$8*'Seismic Displacement_Subduction'!$B$9*LN('Seismic Displacement_Subduction'!G13)+'Model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Displacement_Subduction'!G13)+'Model Coefficients_Subduction'!$E$7*LN('Seismic Displacement_Subduction'!G13^2)+'Model Coefficients_Subduction'!$E$8*'Seismic Displacement_Subduction'!$B$9*LN('Seismic Displacement_Subduction'!G13)+'Model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Displacement_Subduction'!G13)+'Model Coefficients_Subduction'!$H$7*LN('Seismic Displacement_Subduction'!G13^2)+'Model Coefficients_Subduction'!$H$8*'Seismic Displacement_Subduction'!$B$9*LN('Seismic Displacement_Subduction'!G13)+'Model Coefficients_Subduction'!$H$9*'Seismic Displacement_Subduction'!$B$9+'Model Coefficients_Subduction'!$H$10*LN('Seismic Displacement_Subduction'!$B$12))))</f>
        <v>2.7141330312674405E-5</v>
      </c>
      <c r="I13" s="128">
        <f>+EXP(IF(B$9&gt;=0.05,'Model Coefficients_Subduction'!$B$16+'Model Coefficients_Subduction'!$B$17*LN('Seismic Displacement_Subduction'!G13)+'Model Coefficients_Subduction'!$B$18*LN('Seismic Displacement_Subduction'!G13)^2+'Model Coefficients_Subduction'!$B$19*LN('Seismic Displacement_Subduction'!G13)*LN('Seismic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Displacement_Subduction'!G13)+'Model Coefficients_Subduction'!$B$18*LN('Seismic Displacement_Subduction'!G13)^2+'Model Coefficients_Subduction'!$B$19*LN('Seismic Displacement_Subduction'!G13)*LN('Seismic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26.367431104490578</v>
      </c>
      <c r="J13" s="128">
        <f t="shared" si="0"/>
        <v>26.366776335438331</v>
      </c>
      <c r="K13" s="128">
        <f t="shared" si="1"/>
        <v>54.492921024854226</v>
      </c>
      <c r="L13" s="128">
        <f t="shared" si="2"/>
        <v>12.757341582238864</v>
      </c>
      <c r="M13" s="125"/>
    </row>
    <row r="14" spans="1:13" ht="14.7" thickBot="1" x14ac:dyDescent="0.6">
      <c r="A14" s="6" t="s">
        <v>23</v>
      </c>
      <c r="B14" s="124"/>
      <c r="C14" s="112"/>
      <c r="D14" s="112" t="s">
        <v>24</v>
      </c>
      <c r="E14" s="112"/>
      <c r="F14" s="112"/>
      <c r="G14" s="129">
        <v>0.2</v>
      </c>
      <c r="H14" s="127">
        <f>+IF($B$9&lt;0.7,1-NORMSDIST('Model Coefficients_Subduction'!$B$5+'Model Coefficients_Subduction'!$B$6*LN('Seismic Displacement_Subduction'!G14)+'Model Coefficients_Subduction'!$B$7*LN('Seismic Displacement_Subduction'!G14^2)+'Model Coefficients_Subduction'!$B$8*'Seismic Displacement_Subduction'!$B$9*LN('Seismic Displacement_Subduction'!G14)+'Model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Displacement_Subduction'!G14)+'Model Coefficients_Subduction'!$E$7*LN('Seismic Displacement_Subduction'!G14^2)+'Model Coefficients_Subduction'!$E$8*'Seismic Displacement_Subduction'!$B$9*LN('Seismic Displacement_Subduction'!G14)+'Model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Displacement_Subduction'!G14)+'Model Coefficients_Subduction'!$H$7*LN('Seismic Displacement_Subduction'!G14^2)+'Model Coefficients_Subduction'!$H$8*'Seismic Displacement_Subduction'!$B$9*LN('Seismic Displacement_Subduction'!G14)+'Model Coefficients_Subduction'!$H$9*'Seismic Displacement_Subduction'!$B$9+'Model Coefficients_Subduction'!$H$10*LN('Seismic Displacement_Subduction'!$B$12))))</f>
        <v>1.4819104544940842E-3</v>
      </c>
      <c r="I14" s="128">
        <f>+EXP(IF(B$9&gt;=0.05,'Model Coefficients_Subduction'!$B$16+'Model Coefficients_Subduction'!$B$17*LN('Seismic Displacement_Subduction'!G14)+'Model Coefficients_Subduction'!$B$18*LN('Seismic Displacement_Subduction'!G14)^2+'Model Coefficients_Subduction'!$B$19*LN('Seismic Displacement_Subduction'!G14)*LN('Seismic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Displacement_Subduction'!G14)+'Model Coefficients_Subduction'!$B$18*LN('Seismic Displacement_Subduction'!G14)^2+'Model Coefficients_Subduction'!$B$19*LN('Seismic Displacement_Subduction'!G14)*LN('Seismic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14.094008149050229</v>
      </c>
      <c r="J14" s="128">
        <f t="shared" si="0"/>
        <v>14.074883706986169</v>
      </c>
      <c r="K14" s="128">
        <f t="shared" si="1"/>
        <v>29.107384862191168</v>
      </c>
      <c r="L14" s="128">
        <f t="shared" si="2"/>
        <v>6.7940391482517617</v>
      </c>
      <c r="M14" s="125"/>
    </row>
    <row r="15" spans="1:13" ht="14.7" thickTop="1" x14ac:dyDescent="0.55000000000000004">
      <c r="A15" s="8" t="s">
        <v>25</v>
      </c>
      <c r="B15" s="118">
        <v>84</v>
      </c>
      <c r="C15" s="112" t="s">
        <v>26</v>
      </c>
      <c r="D15" s="112"/>
      <c r="E15" s="112"/>
      <c r="F15" s="112"/>
      <c r="G15" s="129">
        <v>0.3</v>
      </c>
      <c r="H15" s="127">
        <f>+IF($B$9&lt;0.7,1-NORMSDIST('Model Coefficients_Subduction'!$B$5+'Model Coefficients_Subduction'!$B$6*LN('Seismic Displacement_Subduction'!G15)+'Model Coefficients_Subduction'!$B$7*LN('Seismic Displacement_Subduction'!G15^2)+'Model Coefficients_Subduction'!$B$8*'Seismic Displacement_Subduction'!$B$9*LN('Seismic Displacement_Subduction'!G15)+'Model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Displacement_Subduction'!G15)+'Model Coefficients_Subduction'!$E$7*LN('Seismic Displacement_Subduction'!G15^2)+'Model Coefficients_Subduction'!$E$8*'Seismic Displacement_Subduction'!$B$9*LN('Seismic Displacement_Subduction'!G15)+'Model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Displacement_Subduction'!G15)+'Model Coefficients_Subduction'!$H$7*LN('Seismic Displacement_Subduction'!G15^2)+'Model Coefficients_Subduction'!$H$8*'Seismic Displacement_Subduction'!$B$9*LN('Seismic Displacement_Subduction'!G15)+'Model Coefficients_Subduction'!$H$9*'Seismic Displacement_Subduction'!$B$9+'Model Coefficients_Subduction'!$H$10*LN('Seismic Displacement_Subduction'!$B$12))))</f>
        <v>7.0705697472719042E-2</v>
      </c>
      <c r="I15" s="128">
        <f>+EXP(IF(B$9&gt;=0.05,'Model Coefficients_Subduction'!$B$16+'Model Coefficients_Subduction'!$B$17*LN('Seismic Displacement_Subduction'!G15)+'Model Coefficients_Subduction'!$B$18*LN('Seismic Displacement_Subduction'!G15)^2+'Model Coefficients_Subduction'!$B$19*LN('Seismic Displacement_Subduction'!G15)*LN('Seismic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Displacement_Subduction'!G15)+'Model Coefficients_Subduction'!$B$18*LN('Seismic Displacement_Subduction'!G15)^2+'Model Coefficients_Subduction'!$B$19*LN('Seismic Displacement_Subduction'!G15)*LN('Seismic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5.224236408857144</v>
      </c>
      <c r="J15" s="128">
        <f>IF(ISERROR(EXP(LN($I15)+$B$22*NORMSINV(1-0.5/(1-$H15)))),"&lt;1",EXP(LN($I15)+$B$22*NORMSINV(1-0.5/(1-$H15))))</f>
        <v>4.8724204988593938</v>
      </c>
      <c r="K15" s="128">
        <f t="shared" si="1"/>
        <v>10.418720818928815</v>
      </c>
      <c r="L15" s="128">
        <f t="shared" si="2"/>
        <v>2.0163049379446822</v>
      </c>
      <c r="M15" s="125"/>
    </row>
    <row r="16" spans="1:13" x14ac:dyDescent="0.55000000000000004">
      <c r="A16" s="8" t="s">
        <v>27</v>
      </c>
      <c r="B16" s="119">
        <v>50</v>
      </c>
      <c r="C16" s="112" t="s">
        <v>26</v>
      </c>
      <c r="D16" s="112"/>
      <c r="E16" s="112"/>
      <c r="F16" s="112"/>
      <c r="G16" s="130">
        <v>0.4</v>
      </c>
      <c r="H16" s="131">
        <f>+IF($B$9&lt;0.7,1-NORMSDIST('Model Coefficients_Subduction'!$B$5+'Model Coefficients_Subduction'!$B$6*LN('Seismic Displacement_Subduction'!G16)+'Model Coefficients_Subduction'!$B$7*LN('Seismic Displacement_Subduction'!G16^2)+'Model Coefficients_Subduction'!$B$8*'Seismic Displacement_Subduction'!$B$9*LN('Seismic Displacement_Subduction'!G16)+'Model Coefficients_Subduction'!$B$9*'Seismic Displacement_Subduction'!$B$9+'Model Coefficients_Subduction'!$B$10*LN('Seismic Displacement_Subduction'!$B$12)),IF($B$9&gt;0.7,1-NORMSDIST('Model Coefficients_Subduction'!$E$5+'Model Coefficients_Subduction'!$E$6*LN('Seismic Displacement_Subduction'!G16)+'Model Coefficients_Subduction'!$E$7*LN('Seismic Displacement_Subduction'!G16^2)+'Model Coefficients_Subduction'!$E$8*'Seismic Displacement_Subduction'!$B$9*LN('Seismic Displacement_Subduction'!G16)+'Model Coefficients_Subduction'!$E$9*'Seismic Displacement_Subduction'!$B$9+'Model Coefficients_Subduction'!$E$10*LN('Seismic Displacement_Subduction'!$B$12)),1-NORMSDIST('Model Coefficients_Subduction'!$H$5+'Model Coefficients_Subduction'!$H$6*LN('Seismic Displacement_Subduction'!G16)+'Model Coefficients_Subduction'!$H$7*LN('Seismic Displacement_Subduction'!G16^2)+'Model Coefficients_Subduction'!$H$8*'Seismic Displacement_Subduction'!$B$9*LN('Seismic Displacement_Subduction'!G16)+'Model Coefficients_Subduction'!$H$9*'Seismic Displacement_Subduction'!$B$9+'Model Coefficients_Subduction'!$H$10*LN('Seismic Displacement_Subduction'!$B$12))))</f>
        <v>0.34250258764824082</v>
      </c>
      <c r="I16" s="131">
        <f>+EXP(IF(B$9&gt;=0.05,'Model Coefficients_Subduction'!$B$16+'Model Coefficients_Subduction'!$B$17*LN('Seismic Displacement_Subduction'!G16)+'Model Coefficients_Subduction'!$B$18*LN('Seismic Displacement_Subduction'!G16)^2+'Model Coefficients_Subduction'!$B$19*LN('Seismic Displacement_Subduction'!G16)*LN('Seismic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Displacement_Subduction'!$B$11,0.6+'Model Coefficients_Subduction'!$B$16+'Model Coefficients_Subduction'!$B$17*LN('Seismic Displacement_Subduction'!G16)+'Model Coefficients_Subduction'!$B$18*LN('Seismic Displacement_Subduction'!G16)^2+'Model Coefficients_Subduction'!$B$19*LN('Seismic Displacement_Subduction'!G16)*LN('Seismic Displacement_Subduction'!$B$12)+'Model Coefficients_Subduction'!$B$20*LN('Seismic Displacement_Subduction'!$B$12)+'Model Coefficients_Subduction'!$B$21*(LN('Seismic Displacement_Subduction'!$B$12))^2+'Model Coefficients_Subduction'!$B$22*'Seismic Displacement_Subduction'!$B$9+'Model Coefficients_Subduction'!$B$23*'Seismic Displacement_Subduction'!$B$11))</f>
        <v>2.3902360495468367</v>
      </c>
      <c r="J16" s="131">
        <f>IF(ISERROR(EXP(LN($I16)+$B$22*NORMSINV(1-0.5/(1-$H16)))),"&lt;1",EXP(LN($I16)+$B$22*NORMSINV(1-0.5/(1-$H16))))</f>
        <v>1.4257703030278246</v>
      </c>
      <c r="K16" s="131">
        <f>IF(ISERROR(EXP(LN($I16)+$B$22*NORMSINV(1-0.16/(1-$H16)))),"&lt;1",EXP(LN($I16)+$B$22*NORMSINV(1-0.16/(1-$H16))))</f>
        <v>3.9715766392609178</v>
      </c>
      <c r="L16" s="131" t="str">
        <f t="shared" si="2"/>
        <v>&lt;1</v>
      </c>
      <c r="M16" s="125"/>
    </row>
    <row r="17" spans="1:13" x14ac:dyDescent="0.55000000000000004">
      <c r="A17" s="8" t="s">
        <v>28</v>
      </c>
      <c r="B17" s="119">
        <v>16</v>
      </c>
      <c r="C17" s="112" t="s">
        <v>26</v>
      </c>
      <c r="D17" s="112"/>
      <c r="E17" s="112"/>
      <c r="F17" s="112"/>
      <c r="G17" s="120"/>
      <c r="H17" s="120"/>
      <c r="I17" s="112"/>
      <c r="J17" s="112"/>
      <c r="K17" s="112"/>
      <c r="L17" s="112"/>
      <c r="M17" s="125"/>
    </row>
    <row r="18" spans="1:13" x14ac:dyDescent="0.55000000000000004">
      <c r="A18" s="13" t="s">
        <v>29</v>
      </c>
      <c r="B18" s="117">
        <v>1</v>
      </c>
      <c r="C18" s="120" t="s">
        <v>30</v>
      </c>
      <c r="D18" s="120"/>
      <c r="E18" s="112"/>
      <c r="F18" s="112"/>
      <c r="G18" s="120"/>
      <c r="H18" s="120"/>
      <c r="I18" s="112"/>
      <c r="J18" s="112"/>
      <c r="K18" s="112"/>
      <c r="L18" s="112"/>
      <c r="M18" s="125"/>
    </row>
    <row r="19" spans="1:13" x14ac:dyDescent="0.55000000000000004">
      <c r="A19" s="14"/>
      <c r="B19" s="120"/>
      <c r="C19" s="120"/>
      <c r="D19" s="120"/>
      <c r="E19" s="112"/>
      <c r="F19" s="112"/>
      <c r="G19" s="120"/>
      <c r="H19" s="120"/>
      <c r="I19" s="112"/>
      <c r="J19" s="112"/>
      <c r="K19" s="112"/>
      <c r="L19" s="112"/>
      <c r="M19" s="125"/>
    </row>
    <row r="20" spans="1:13" ht="14.7" thickBot="1" x14ac:dyDescent="0.6">
      <c r="A20" s="6" t="s">
        <v>31</v>
      </c>
      <c r="B20" s="121"/>
      <c r="C20" s="120"/>
      <c r="D20" s="120"/>
      <c r="E20" s="112"/>
      <c r="F20" s="112"/>
      <c r="G20" s="120"/>
      <c r="H20" s="120"/>
      <c r="I20" s="112"/>
      <c r="J20" s="112"/>
      <c r="K20" s="112"/>
      <c r="L20" s="112"/>
      <c r="M20" s="125"/>
    </row>
    <row r="21" spans="1:13" ht="14.7" thickTop="1" x14ac:dyDescent="0.55000000000000004">
      <c r="A21" s="14" t="s">
        <v>32</v>
      </c>
      <c r="B21" s="147">
        <f>EXP('Model Coefficients_Subduction'!B16+'Model Coefficients_Subduction'!B17*LN('Seismic Displacement_Subduction'!B8)+'Model Coefficients_Subduction'!B18*LN('Seismic Displacement_Subduction'!B8)^2+'Model Coefficients_Subduction'!B19*LN('Seismic Displacement_Subduction'!B8)*LN('Seismic Displacement_Subduction'!B12)+'Model Coefficients_Subduction'!B20*LN('Seismic Displacement_Subduction'!B12)+'Model Coefficients_Subduction'!B21*(LN('Seismic Displacement_Subduction'!B12))^2+'Model Coefficients_Subduction'!B22*'Seismic Displacement_Subduction'!B9+'Model Coefficients_Subduction'!B23*'Seismic Displacement_Subduction'!B11+'Model Coefficients_Subduction'!B24*'Seismic Displacement_Subduction'!B9^2)</f>
        <v>75.848517719035954</v>
      </c>
      <c r="C21" s="120" t="s">
        <v>30</v>
      </c>
      <c r="D21" s="120" t="s">
        <v>112</v>
      </c>
      <c r="E21" s="112">
        <f>+LN(B21)</f>
        <v>4.3287381633364292</v>
      </c>
      <c r="F21" s="112"/>
      <c r="G21" s="120"/>
      <c r="H21" s="120"/>
      <c r="I21" s="112"/>
      <c r="J21" s="112"/>
      <c r="K21" s="112"/>
      <c r="L21" s="112"/>
      <c r="M21" s="125"/>
    </row>
    <row r="22" spans="1:13" x14ac:dyDescent="0.55000000000000004">
      <c r="A22" s="13" t="s">
        <v>34</v>
      </c>
      <c r="B22" s="122">
        <v>0.73</v>
      </c>
      <c r="C22" s="120"/>
      <c r="D22" s="120"/>
      <c r="E22" s="112"/>
      <c r="F22" s="112"/>
      <c r="G22" s="120"/>
      <c r="H22" s="120"/>
      <c r="I22" s="112"/>
      <c r="J22" s="112"/>
      <c r="K22" s="112"/>
      <c r="L22" s="112"/>
      <c r="M22" s="125"/>
    </row>
    <row r="23" spans="1:13" x14ac:dyDescent="0.55000000000000004">
      <c r="A23" s="1"/>
      <c r="B23" s="112"/>
      <c r="C23" s="112"/>
      <c r="D23" s="112"/>
      <c r="E23" s="112"/>
      <c r="F23" s="112"/>
      <c r="G23" s="120"/>
      <c r="H23" s="120"/>
      <c r="I23" s="112"/>
      <c r="J23" s="112"/>
      <c r="K23" s="112"/>
      <c r="L23" s="112"/>
      <c r="M23" s="125"/>
    </row>
    <row r="24" spans="1:13" ht="14.7" thickBot="1" x14ac:dyDescent="0.6">
      <c r="A24" s="15" t="s">
        <v>35</v>
      </c>
      <c r="B24" s="123"/>
      <c r="C24" s="120"/>
      <c r="D24" s="120"/>
      <c r="E24" s="112"/>
      <c r="F24" s="112"/>
      <c r="G24" s="120"/>
      <c r="H24" s="120"/>
      <c r="I24" s="112"/>
      <c r="J24" s="112"/>
      <c r="K24" s="112"/>
      <c r="L24" s="112"/>
      <c r="M24" s="125"/>
    </row>
    <row r="25" spans="1:13" ht="14.7" thickTop="1" x14ac:dyDescent="0.55000000000000004">
      <c r="A25" s="14" t="s">
        <v>36</v>
      </c>
      <c r="B25" s="127">
        <f>+IF(B9&lt;=0.7,1-NORMSDIST('Model Coefficients_Subduction'!B5+'Model Coefficients_Subduction'!B6*LN('Seismic Displacement_Subduction'!B8)+'Model Coefficients_Subduction'!B7*LN('Seismic Displacement_Subduction'!B8)^2+'Model Coefficients_Subduction'!B8*'Seismic Displacement_Subduction'!B9*LN('Seismic Displacement_Subduction'!B8)+'Model Coefficients_Subduction'!B9*'Seismic Displacement_Subduction'!B9+'Model Coefficients_Subduction'!B10*LN('Seismic Displacement_Subduction'!B12)),1-NORMSDIST('Model Coefficients_Subduction'!E5+'Model Coefficients_Subduction'!E6*LN('Seismic Displacement_Subduction'!B8)+'Model Coefficients_Subduction'!E7*LN('Seismic Displacement_Subduction'!B8)^2+'Model Coefficients_Subduction'!E8*'Seismic Displacement_Subduction'!B9*LN('Seismic Displacement_Subduction'!B8)+'Model Coefficients_Subduction'!E9*'Seismic Displacement_Subduction'!B9+'Model Coefficients_Subduction'!E10*LN('Seismic Displacement_Subduction'!B12)))</f>
        <v>4.9334612280960144E-6</v>
      </c>
      <c r="C25" s="7"/>
      <c r="D25" s="14" t="s">
        <v>113</v>
      </c>
      <c r="E25" s="112"/>
      <c r="F25" s="112"/>
      <c r="G25" s="120"/>
      <c r="H25" s="120"/>
      <c r="I25" s="112"/>
      <c r="J25" s="112"/>
      <c r="K25" s="112"/>
      <c r="L25" s="112"/>
      <c r="M25" s="125"/>
    </row>
    <row r="26" spans="1:13" x14ac:dyDescent="0.55000000000000004">
      <c r="A26" s="14" t="s">
        <v>38</v>
      </c>
      <c r="B26" s="128">
        <f>IF(ISERROR(EXP(LN($B$21)+$B$22*NORMSINV(1-($B$15/100)/(1-$B$25)))),"&lt;0.5",EXP(LN($B$21)+$B$22*NORMSINV(1-($B$15/100)/(1-$B$25))))</f>
        <v>36.699806222329833</v>
      </c>
      <c r="C26" s="120" t="s">
        <v>30</v>
      </c>
      <c r="D26" s="16" t="s">
        <v>114</v>
      </c>
      <c r="E26" s="112"/>
      <c r="F26" s="112"/>
      <c r="G26" s="120"/>
      <c r="H26" s="120"/>
      <c r="I26" s="120"/>
      <c r="J26" s="112"/>
      <c r="K26" s="112"/>
      <c r="L26" s="112"/>
      <c r="M26" s="125"/>
    </row>
    <row r="27" spans="1:13" x14ac:dyDescent="0.55000000000000004">
      <c r="A27" s="14" t="s">
        <v>40</v>
      </c>
      <c r="B27" s="128">
        <f>IF(ISERROR(EXP(LN($B$21)+$B$22*NORMSINV(1-($B$16/100)/(1-$B$25)))),"&lt;0.5",EXP(LN($B$21)+$B$22*NORMSINV(1-($B$16/100)/(1-$B$25))))</f>
        <v>75.848175359224555</v>
      </c>
      <c r="C27" s="120" t="s">
        <v>30</v>
      </c>
      <c r="D27" s="120" t="s">
        <v>114</v>
      </c>
      <c r="E27" s="112"/>
      <c r="F27" s="112"/>
      <c r="G27" s="120"/>
      <c r="H27" s="120"/>
      <c r="I27" s="120"/>
      <c r="J27" s="112"/>
      <c r="K27" s="112"/>
      <c r="L27" s="112"/>
      <c r="M27" s="125"/>
    </row>
    <row r="28" spans="1:13" x14ac:dyDescent="0.55000000000000004">
      <c r="A28" s="14" t="s">
        <v>41</v>
      </c>
      <c r="B28" s="128">
        <f>IF(ISERROR(EXP(LN($B$21)+$B$22*NORMSINV(1-($B$17/100)/(1-$B$25)))),"&lt;0.5",EXP(LN($B$21)+$B$22*NORMSINV(1-($B$17/100)/(1-$B$25))))</f>
        <v>156.75593627990864</v>
      </c>
      <c r="C28" s="112" t="s">
        <v>30</v>
      </c>
      <c r="D28" s="112" t="s">
        <v>114</v>
      </c>
      <c r="E28" s="112"/>
      <c r="F28" s="112"/>
      <c r="G28" s="120"/>
      <c r="H28" s="120"/>
      <c r="I28" s="120"/>
      <c r="J28" s="112"/>
      <c r="K28" s="112"/>
      <c r="L28" s="112"/>
      <c r="M28" s="125"/>
    </row>
    <row r="29" spans="1:13" x14ac:dyDescent="0.55000000000000004">
      <c r="A29" s="13" t="s">
        <v>42</v>
      </c>
      <c r="B29" s="17">
        <f>+(1-$B$25)*(1-NORMSDIST((LN($B$18)-LN($B$21))/'Model Coefficients_Subduction'!$B$25))</f>
        <v>0.99999506502205959</v>
      </c>
      <c r="C29" s="112"/>
      <c r="D29" s="8" t="s">
        <v>115</v>
      </c>
      <c r="E29" s="112"/>
      <c r="F29" s="112"/>
      <c r="G29" s="120"/>
      <c r="H29" s="120"/>
      <c r="I29" s="120"/>
      <c r="J29" s="112"/>
      <c r="K29" s="112"/>
      <c r="L29" s="112"/>
      <c r="M29" s="125"/>
    </row>
    <row r="30" spans="1:13" x14ac:dyDescent="0.55000000000000004">
      <c r="A30" s="112"/>
      <c r="B30" s="112"/>
      <c r="C30" s="112"/>
      <c r="D30" s="112"/>
      <c r="E30" s="112"/>
      <c r="F30" s="112"/>
      <c r="G30" s="120"/>
      <c r="H30" s="120"/>
      <c r="I30" s="120"/>
      <c r="J30" s="112"/>
      <c r="K30" s="112"/>
      <c r="L30" s="112"/>
      <c r="M30" s="125"/>
    </row>
    <row r="31" spans="1:13" x14ac:dyDescent="0.55000000000000004">
      <c r="A31" s="42" t="s">
        <v>44</v>
      </c>
      <c r="B31" s="112"/>
      <c r="C31" s="112"/>
      <c r="D31" s="112"/>
      <c r="E31" s="112"/>
      <c r="F31" s="112"/>
      <c r="G31" s="120"/>
      <c r="H31" s="120"/>
      <c r="I31" s="120"/>
      <c r="J31" s="112"/>
      <c r="K31" s="112"/>
      <c r="L31" s="112"/>
      <c r="M31" s="125"/>
    </row>
    <row r="32" spans="1:13" x14ac:dyDescent="0.55000000000000004">
      <c r="A32" s="79" t="s">
        <v>45</v>
      </c>
      <c r="B32" s="2"/>
      <c r="C32" s="2"/>
      <c r="D32" s="2"/>
      <c r="E32" s="2"/>
      <c r="F32" s="2"/>
      <c r="G32" s="120"/>
      <c r="H32" s="120"/>
      <c r="I32" s="112"/>
      <c r="J32" s="112"/>
      <c r="K32" s="112"/>
      <c r="L32" s="112"/>
      <c r="M32" s="125"/>
    </row>
    <row r="33" spans="1:26" x14ac:dyDescent="0.55000000000000004">
      <c r="A33" s="79" t="s">
        <v>46</v>
      </c>
      <c r="B33" s="2"/>
      <c r="C33" s="2"/>
      <c r="D33" s="2"/>
      <c r="E33" s="2"/>
      <c r="F33" s="2"/>
      <c r="G33" s="120"/>
      <c r="H33" s="120"/>
      <c r="I33" s="112"/>
      <c r="J33" s="112"/>
      <c r="K33" s="112"/>
      <c r="L33" s="112"/>
      <c r="M33" s="125"/>
    </row>
    <row r="34" spans="1:26" x14ac:dyDescent="0.55000000000000004">
      <c r="A34" s="79" t="s">
        <v>47</v>
      </c>
      <c r="B34" s="2"/>
      <c r="C34" s="2"/>
      <c r="D34" s="2"/>
      <c r="E34" s="2"/>
      <c r="F34" s="2"/>
      <c r="G34" s="120"/>
      <c r="H34" s="120"/>
      <c r="I34" s="112"/>
      <c r="J34" s="112"/>
      <c r="K34" s="112"/>
      <c r="L34" s="112"/>
      <c r="M34" s="125"/>
    </row>
    <row r="35" spans="1:26" x14ac:dyDescent="0.55000000000000004">
      <c r="A35" s="79" t="s">
        <v>48</v>
      </c>
      <c r="B35" s="2"/>
      <c r="C35" s="2"/>
      <c r="D35" s="2"/>
      <c r="E35" s="2"/>
      <c r="F35" s="2"/>
      <c r="G35" s="120"/>
      <c r="H35" s="120"/>
      <c r="I35" s="112"/>
      <c r="J35" s="112"/>
      <c r="K35" s="112"/>
      <c r="L35" s="112"/>
      <c r="M35" s="125"/>
    </row>
    <row r="36" spans="1:26" x14ac:dyDescent="0.55000000000000004">
      <c r="A36" s="79" t="s">
        <v>49</v>
      </c>
      <c r="B36" s="2"/>
      <c r="C36" s="2"/>
      <c r="D36" s="2"/>
      <c r="E36" s="2"/>
      <c r="F36" s="2"/>
      <c r="G36" s="120"/>
      <c r="H36" s="120"/>
      <c r="I36" s="112"/>
      <c r="J36" s="112"/>
      <c r="K36" s="112"/>
      <c r="L36" s="112"/>
      <c r="M36" s="125"/>
    </row>
    <row r="37" spans="1:26" x14ac:dyDescent="0.55000000000000004">
      <c r="A37" s="79" t="s">
        <v>50</v>
      </c>
      <c r="B37" s="2"/>
      <c r="C37" s="2"/>
      <c r="D37" s="2"/>
      <c r="E37" s="2"/>
      <c r="F37" s="2"/>
      <c r="G37" s="120"/>
      <c r="H37" s="120"/>
      <c r="I37" s="112"/>
      <c r="J37" s="112"/>
      <c r="K37" s="112"/>
      <c r="L37" s="112"/>
      <c r="M37" s="125"/>
    </row>
    <row r="38" spans="1:26" x14ac:dyDescent="0.55000000000000004">
      <c r="A38" s="79" t="s">
        <v>111</v>
      </c>
      <c r="B38" s="2"/>
      <c r="C38" s="2"/>
      <c r="D38" s="2"/>
      <c r="E38" s="2"/>
      <c r="F38" s="2"/>
      <c r="G38" s="120"/>
      <c r="H38" s="120"/>
      <c r="I38" s="112"/>
      <c r="J38" s="112"/>
      <c r="K38" s="112"/>
      <c r="L38" s="112"/>
      <c r="M38" s="125"/>
    </row>
    <row r="39" spans="1:26" x14ac:dyDescent="0.55000000000000004">
      <c r="A39" s="79" t="s">
        <v>105</v>
      </c>
      <c r="B39" s="2"/>
      <c r="C39" s="2"/>
      <c r="D39" s="2"/>
      <c r="E39" s="2"/>
      <c r="F39" s="2"/>
      <c r="G39" s="120"/>
      <c r="H39" s="120"/>
      <c r="I39" s="112"/>
      <c r="J39" s="112"/>
      <c r="K39" s="112"/>
      <c r="L39" s="112"/>
      <c r="M39" s="125"/>
    </row>
    <row r="40" spans="1:26" x14ac:dyDescent="0.55000000000000004">
      <c r="A40" s="79" t="s">
        <v>106</v>
      </c>
      <c r="B40" s="2"/>
      <c r="C40" s="2"/>
      <c r="D40" s="2"/>
      <c r="E40" s="2"/>
      <c r="F40" s="2"/>
      <c r="G40" s="120"/>
      <c r="H40" s="120"/>
      <c r="I40" s="112"/>
      <c r="J40" s="112"/>
      <c r="K40" s="112"/>
      <c r="L40" s="112"/>
      <c r="M40" s="125"/>
    </row>
    <row r="41" spans="1:26" x14ac:dyDescent="0.55000000000000004">
      <c r="A41" s="79" t="s">
        <v>107</v>
      </c>
      <c r="B41" s="2"/>
      <c r="C41" s="2"/>
      <c r="D41" s="2"/>
      <c r="E41" s="2"/>
      <c r="F41" s="2"/>
      <c r="G41" s="120"/>
      <c r="H41" s="120"/>
      <c r="I41" s="112"/>
      <c r="J41" s="112"/>
      <c r="K41" s="112"/>
      <c r="L41" s="112"/>
      <c r="M41" s="125"/>
    </row>
    <row r="42" spans="1:26" x14ac:dyDescent="0.55000000000000004">
      <c r="A42" s="79" t="s">
        <v>108</v>
      </c>
      <c r="B42" s="2"/>
      <c r="C42" s="2"/>
      <c r="D42" s="2"/>
      <c r="E42" s="2"/>
      <c r="F42" s="2"/>
      <c r="G42" s="120"/>
      <c r="H42" s="120"/>
      <c r="I42" s="112"/>
      <c r="J42" s="112"/>
      <c r="K42" s="112"/>
      <c r="L42" s="112"/>
      <c r="M42" s="125"/>
    </row>
    <row r="43" spans="1:26" x14ac:dyDescent="0.55000000000000004">
      <c r="A43" s="79" t="s">
        <v>109</v>
      </c>
      <c r="B43" s="2"/>
      <c r="C43" s="2"/>
      <c r="D43" s="2"/>
      <c r="E43" s="2"/>
      <c r="F43" s="2"/>
      <c r="G43" s="120"/>
      <c r="H43" s="120"/>
      <c r="I43" s="112"/>
      <c r="J43" s="112"/>
      <c r="K43" s="112"/>
      <c r="L43" s="112"/>
      <c r="M43" s="125"/>
    </row>
    <row r="44" spans="1:26" x14ac:dyDescent="0.55000000000000004">
      <c r="A44" s="18"/>
      <c r="B44" s="2"/>
      <c r="C44" s="2"/>
      <c r="D44" s="2"/>
      <c r="E44" s="2"/>
      <c r="F44" s="2"/>
      <c r="G44" s="120"/>
      <c r="H44" s="120"/>
      <c r="I44" s="112"/>
      <c r="J44" s="112"/>
      <c r="K44" s="112"/>
      <c r="L44" s="112"/>
      <c r="M44" s="125"/>
    </row>
    <row r="45" spans="1:26" x14ac:dyDescent="0.55000000000000004">
      <c r="A45" s="112"/>
      <c r="B45" s="112"/>
      <c r="C45" s="112"/>
      <c r="D45" s="112"/>
      <c r="E45" s="112"/>
      <c r="F45" s="112"/>
      <c r="G45" s="120"/>
      <c r="H45" s="120"/>
      <c r="I45" s="112"/>
      <c r="J45" s="112"/>
      <c r="K45" s="112"/>
      <c r="L45" s="112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x14ac:dyDescent="0.55000000000000004">
      <c r="A46" s="112"/>
      <c r="B46" s="112"/>
      <c r="C46" s="112"/>
      <c r="D46" s="112"/>
      <c r="E46" s="112"/>
      <c r="F46" s="112"/>
      <c r="G46" s="120"/>
      <c r="H46" s="120"/>
      <c r="I46" s="112"/>
      <c r="J46" s="112"/>
      <c r="K46" s="112"/>
      <c r="L46" s="112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x14ac:dyDescent="0.55000000000000004">
      <c r="A47" s="112"/>
      <c r="B47" s="112"/>
      <c r="C47" s="112"/>
      <c r="D47" s="112"/>
      <c r="E47" s="112"/>
      <c r="F47" s="112"/>
      <c r="G47" s="120"/>
      <c r="H47" s="120"/>
      <c r="I47" s="112"/>
      <c r="J47" s="112"/>
      <c r="K47" s="112"/>
      <c r="L47" s="112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 x14ac:dyDescent="0.55000000000000004">
      <c r="A48" s="112"/>
      <c r="B48" s="112"/>
      <c r="C48" s="112"/>
      <c r="D48" s="112"/>
      <c r="E48" s="112"/>
      <c r="F48" s="112"/>
      <c r="G48" s="120"/>
      <c r="H48" s="120"/>
      <c r="I48" s="112"/>
      <c r="J48" s="112"/>
      <c r="K48" s="112"/>
      <c r="L48" s="112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 x14ac:dyDescent="0.55000000000000004">
      <c r="A49" s="112"/>
      <c r="B49" s="112"/>
      <c r="C49" s="112"/>
      <c r="D49" s="112"/>
      <c r="E49" s="112"/>
      <c r="F49" s="112"/>
      <c r="G49" s="120"/>
      <c r="H49" s="120"/>
      <c r="I49" s="112"/>
      <c r="J49" s="112"/>
      <c r="K49" s="112"/>
      <c r="L49" s="112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 x14ac:dyDescent="0.55000000000000004">
      <c r="A50" s="112"/>
      <c r="B50" s="112"/>
      <c r="C50" s="112"/>
      <c r="D50" s="112"/>
      <c r="E50" s="112"/>
      <c r="F50" s="112"/>
      <c r="G50" s="120"/>
      <c r="H50" s="120"/>
      <c r="I50" s="112"/>
      <c r="J50" s="112"/>
      <c r="K50" s="112"/>
      <c r="L50" s="112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 x14ac:dyDescent="0.55000000000000004">
      <c r="A51" s="112"/>
      <c r="B51" s="112"/>
      <c r="C51" s="112"/>
      <c r="D51" s="112"/>
      <c r="E51" s="112"/>
      <c r="F51" s="112"/>
      <c r="G51" s="120"/>
      <c r="H51" s="120"/>
      <c r="I51" s="112"/>
      <c r="J51" s="112"/>
      <c r="K51" s="112"/>
      <c r="L51" s="112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spans="1:26" x14ac:dyDescent="0.55000000000000004">
      <c r="A52" s="112"/>
      <c r="B52" s="112"/>
      <c r="C52" s="112"/>
      <c r="D52" s="112"/>
      <c r="E52" s="112"/>
      <c r="F52" s="112"/>
      <c r="G52" s="120"/>
      <c r="H52" s="120"/>
      <c r="I52" s="112"/>
      <c r="J52" s="112"/>
      <c r="K52" s="112"/>
      <c r="L52" s="112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 x14ac:dyDescent="0.55000000000000004">
      <c r="A53" s="112"/>
      <c r="B53" s="112"/>
      <c r="C53" s="112"/>
      <c r="D53" s="112"/>
      <c r="E53" s="112"/>
      <c r="F53" s="112"/>
      <c r="G53" s="120"/>
      <c r="H53" s="120"/>
      <c r="I53" s="112"/>
      <c r="J53" s="112"/>
      <c r="K53" s="112"/>
      <c r="L53" s="112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 x14ac:dyDescent="0.55000000000000004">
      <c r="A54" s="112"/>
      <c r="B54" s="112"/>
      <c r="C54" s="112"/>
      <c r="D54" s="112"/>
      <c r="E54" s="112"/>
      <c r="F54" s="112"/>
      <c r="G54" s="120"/>
      <c r="H54" s="120"/>
      <c r="I54" s="112"/>
      <c r="J54" s="112"/>
      <c r="K54" s="112"/>
      <c r="L54" s="112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 x14ac:dyDescent="0.55000000000000004">
      <c r="A55" s="112"/>
      <c r="B55" s="112"/>
      <c r="C55" s="112"/>
      <c r="D55" s="112"/>
      <c r="E55" s="112"/>
      <c r="F55" s="112"/>
      <c r="G55" s="120"/>
      <c r="H55" s="120"/>
      <c r="I55" s="112"/>
      <c r="J55" s="112"/>
      <c r="K55" s="112"/>
      <c r="L55" s="112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 x14ac:dyDescent="0.55000000000000004">
      <c r="A56" s="112"/>
      <c r="B56" s="112"/>
      <c r="C56" s="112"/>
      <c r="D56" s="112"/>
      <c r="E56" s="112"/>
      <c r="F56" s="112"/>
      <c r="G56" s="120"/>
      <c r="H56" s="120"/>
      <c r="I56" s="112"/>
      <c r="J56" s="112"/>
      <c r="K56" s="112"/>
      <c r="L56" s="112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x14ac:dyDescent="0.55000000000000004">
      <c r="A57" s="112"/>
      <c r="B57" s="112"/>
      <c r="C57" s="112"/>
      <c r="D57" s="112"/>
      <c r="E57" s="112"/>
      <c r="F57" s="112"/>
      <c r="G57" s="120"/>
      <c r="H57" s="120"/>
      <c r="I57" s="112"/>
      <c r="J57" s="112"/>
      <c r="K57" s="112"/>
      <c r="L57" s="112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 x14ac:dyDescent="0.55000000000000004">
      <c r="A58" s="112"/>
      <c r="B58" s="112"/>
      <c r="C58" s="112"/>
      <c r="D58" s="112"/>
      <c r="E58" s="112"/>
      <c r="F58" s="112"/>
      <c r="G58" s="120"/>
      <c r="H58" s="120"/>
      <c r="I58" s="112"/>
      <c r="J58" s="112"/>
      <c r="K58" s="112"/>
      <c r="L58" s="112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 x14ac:dyDescent="0.55000000000000004">
      <c r="A59" s="112"/>
      <c r="B59" s="112"/>
      <c r="C59" s="112"/>
      <c r="D59" s="112"/>
      <c r="E59" s="112"/>
      <c r="F59" s="112"/>
      <c r="G59" s="120"/>
      <c r="H59" s="120"/>
      <c r="I59" s="112"/>
      <c r="J59" s="112"/>
      <c r="K59" s="112"/>
      <c r="L59" s="112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26" x14ac:dyDescent="0.55000000000000004">
      <c r="A60" s="112"/>
      <c r="B60" s="112"/>
      <c r="C60" s="112"/>
      <c r="D60" s="112"/>
      <c r="E60" s="112"/>
      <c r="F60" s="112"/>
      <c r="G60" s="120"/>
      <c r="H60" s="120"/>
      <c r="I60" s="112"/>
      <c r="J60" s="112"/>
      <c r="K60" s="112"/>
      <c r="L60" s="112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 x14ac:dyDescent="0.55000000000000004">
      <c r="A61" s="112"/>
      <c r="B61" s="112"/>
      <c r="C61" s="112"/>
      <c r="D61" s="112"/>
      <c r="E61" s="112"/>
      <c r="F61" s="112"/>
      <c r="G61" s="120"/>
      <c r="H61" s="120"/>
      <c r="I61" s="112"/>
      <c r="J61" s="112"/>
      <c r="K61" s="112"/>
      <c r="L61" s="112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 x14ac:dyDescent="0.55000000000000004">
      <c r="A62" s="112"/>
      <c r="B62" s="112"/>
      <c r="C62" s="112"/>
      <c r="D62" s="112"/>
      <c r="E62" s="112"/>
      <c r="F62" s="112"/>
      <c r="G62" s="120"/>
      <c r="H62" s="120"/>
      <c r="I62" s="112"/>
      <c r="J62" s="112"/>
      <c r="K62" s="112"/>
      <c r="L62" s="112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 x14ac:dyDescent="0.55000000000000004">
      <c r="A63" s="112"/>
      <c r="B63" s="112"/>
      <c r="C63" s="112"/>
      <c r="D63" s="112"/>
      <c r="E63" s="112"/>
      <c r="F63" s="112"/>
      <c r="G63" s="120"/>
      <c r="H63" s="120"/>
      <c r="I63" s="112"/>
      <c r="J63" s="112"/>
      <c r="K63" s="112"/>
      <c r="L63" s="112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 x14ac:dyDescent="0.55000000000000004">
      <c r="A64" s="112"/>
      <c r="B64" s="112"/>
      <c r="C64" s="112"/>
      <c r="D64" s="112"/>
      <c r="E64" s="112"/>
      <c r="F64" s="112"/>
      <c r="G64" s="120"/>
      <c r="H64" s="120"/>
      <c r="I64" s="112"/>
      <c r="J64" s="112"/>
      <c r="K64" s="112"/>
      <c r="L64" s="112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26" x14ac:dyDescent="0.55000000000000004">
      <c r="A65" s="112"/>
      <c r="B65" s="112"/>
      <c r="C65" s="112"/>
      <c r="D65" s="112"/>
      <c r="E65" s="112"/>
      <c r="F65" s="112"/>
      <c r="G65" s="120"/>
      <c r="H65" s="120"/>
      <c r="I65" s="112"/>
      <c r="J65" s="112"/>
      <c r="K65" s="112"/>
      <c r="L65" s="112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spans="1:26" x14ac:dyDescent="0.55000000000000004">
      <c r="A66" s="112"/>
      <c r="B66" s="112"/>
      <c r="C66" s="112"/>
      <c r="D66" s="112"/>
      <c r="E66" s="112"/>
      <c r="F66" s="112"/>
      <c r="G66" s="120"/>
      <c r="H66" s="120"/>
      <c r="I66" s="112"/>
      <c r="J66" s="112"/>
      <c r="K66" s="112"/>
      <c r="L66" s="112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spans="1:26" x14ac:dyDescent="0.55000000000000004">
      <c r="A67" s="112"/>
      <c r="B67" s="112"/>
      <c r="C67" s="112"/>
      <c r="D67" s="112"/>
      <c r="E67" s="112"/>
      <c r="F67" s="112"/>
      <c r="G67" s="120"/>
      <c r="H67" s="120"/>
      <c r="I67" s="112"/>
      <c r="J67" s="112"/>
      <c r="K67" s="112"/>
      <c r="L67" s="112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1:26" x14ac:dyDescent="0.55000000000000004">
      <c r="A68" s="112"/>
      <c r="B68" s="112"/>
      <c r="C68" s="112"/>
      <c r="D68" s="112"/>
      <c r="E68" s="112"/>
      <c r="F68" s="112"/>
      <c r="G68" s="120"/>
      <c r="H68" s="120"/>
      <c r="I68" s="112"/>
      <c r="J68" s="112"/>
      <c r="K68" s="112"/>
      <c r="L68" s="112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 x14ac:dyDescent="0.55000000000000004">
      <c r="A69" s="112"/>
      <c r="B69" s="112"/>
      <c r="C69" s="112"/>
      <c r="D69" s="112"/>
      <c r="E69" s="112"/>
      <c r="F69" s="112"/>
      <c r="G69" s="120"/>
      <c r="H69" s="120"/>
      <c r="I69" s="112"/>
      <c r="J69" s="112"/>
      <c r="K69" s="112"/>
      <c r="L69" s="112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1:26" x14ac:dyDescent="0.55000000000000004">
      <c r="A70" s="112"/>
      <c r="B70" s="112"/>
      <c r="C70" s="112"/>
      <c r="D70" s="112"/>
      <c r="E70" s="112"/>
      <c r="F70" s="112"/>
      <c r="G70" s="120"/>
      <c r="H70" s="120"/>
      <c r="I70" s="112"/>
      <c r="J70" s="112"/>
      <c r="K70" s="112"/>
      <c r="L70" s="11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 spans="1:26" x14ac:dyDescent="0.55000000000000004">
      <c r="A71" s="112"/>
      <c r="B71" s="112"/>
      <c r="C71" s="112"/>
      <c r="D71" s="112"/>
      <c r="E71" s="112"/>
      <c r="F71" s="112"/>
      <c r="G71" s="120"/>
      <c r="H71" s="120"/>
      <c r="I71" s="112"/>
      <c r="J71" s="112"/>
      <c r="K71" s="112"/>
      <c r="L71" s="112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 spans="1:26" x14ac:dyDescent="0.55000000000000004">
      <c r="A72" s="112"/>
      <c r="B72" s="112"/>
      <c r="C72" s="112"/>
      <c r="D72" s="112"/>
      <c r="E72" s="112"/>
      <c r="F72" s="112"/>
      <c r="G72" s="120"/>
      <c r="H72" s="120"/>
      <c r="I72" s="112"/>
      <c r="J72" s="112"/>
      <c r="K72" s="112"/>
      <c r="L72" s="112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 x14ac:dyDescent="0.55000000000000004">
      <c r="A73" s="112"/>
      <c r="B73" s="112"/>
      <c r="C73" s="112"/>
      <c r="D73" s="112"/>
      <c r="E73" s="112"/>
      <c r="F73" s="112"/>
      <c r="G73" s="120"/>
      <c r="H73" s="120"/>
      <c r="I73" s="112"/>
      <c r="J73" s="112"/>
      <c r="K73" s="112"/>
      <c r="L73" s="112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spans="1:26" x14ac:dyDescent="0.55000000000000004">
      <c r="A74" s="112"/>
      <c r="B74" s="112"/>
      <c r="C74" s="112"/>
      <c r="D74" s="112"/>
      <c r="E74" s="112"/>
      <c r="F74" s="112"/>
      <c r="G74" s="120"/>
      <c r="H74" s="120"/>
      <c r="I74" s="112"/>
      <c r="J74" s="112"/>
      <c r="K74" s="112"/>
      <c r="L74" s="112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spans="1:26" x14ac:dyDescent="0.55000000000000004">
      <c r="A75" s="112"/>
      <c r="B75" s="112"/>
      <c r="C75" s="112"/>
      <c r="D75" s="112"/>
      <c r="E75" s="112"/>
      <c r="F75" s="112"/>
      <c r="G75" s="120"/>
      <c r="H75" s="120"/>
      <c r="I75" s="112"/>
      <c r="J75" s="112"/>
      <c r="K75" s="112"/>
      <c r="L75" s="112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 x14ac:dyDescent="0.55000000000000004">
      <c r="A76" s="112"/>
      <c r="B76" s="112"/>
      <c r="C76" s="112"/>
      <c r="D76" s="112"/>
      <c r="E76" s="112"/>
      <c r="F76" s="112"/>
      <c r="G76" s="120"/>
      <c r="H76" s="120"/>
      <c r="I76" s="112"/>
      <c r="J76" s="112"/>
      <c r="K76" s="112"/>
      <c r="L76" s="112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spans="1:26" x14ac:dyDescent="0.55000000000000004">
      <c r="A77" s="112"/>
      <c r="B77" s="112"/>
      <c r="C77" s="112"/>
      <c r="D77" s="112"/>
      <c r="E77" s="112"/>
      <c r="F77" s="112"/>
      <c r="G77" s="120"/>
      <c r="H77" s="120"/>
      <c r="I77" s="112"/>
      <c r="J77" s="112"/>
      <c r="K77" s="112"/>
      <c r="L77" s="112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 spans="1:26" x14ac:dyDescent="0.55000000000000004">
      <c r="A78" s="112"/>
      <c r="B78" s="112"/>
      <c r="C78" s="112"/>
      <c r="D78" s="112"/>
      <c r="E78" s="112"/>
      <c r="F78" s="112"/>
      <c r="G78" s="120"/>
      <c r="H78" s="120"/>
      <c r="I78" s="112"/>
      <c r="J78" s="112"/>
      <c r="K78" s="112"/>
      <c r="L78" s="112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spans="1:26" x14ac:dyDescent="0.55000000000000004">
      <c r="A79" s="8" t="s">
        <v>51</v>
      </c>
      <c r="B79" s="112"/>
      <c r="C79" s="112"/>
      <c r="D79" s="112"/>
      <c r="E79" s="112"/>
      <c r="F79" s="112"/>
      <c r="G79" s="120"/>
      <c r="H79" s="120"/>
      <c r="I79" s="112"/>
      <c r="J79" s="112"/>
      <c r="K79" s="112"/>
      <c r="L79" s="112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6" x14ac:dyDescent="0.55000000000000004">
      <c r="A80" s="19" t="s">
        <v>52</v>
      </c>
      <c r="B80" s="112"/>
      <c r="C80" s="112"/>
      <c r="D80" s="112"/>
      <c r="E80" s="112"/>
      <c r="F80" s="112"/>
      <c r="G80" s="120"/>
      <c r="H80" s="120"/>
      <c r="I80" s="112"/>
      <c r="J80" s="112"/>
      <c r="K80" s="112"/>
      <c r="L80" s="112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x14ac:dyDescent="0.55000000000000004">
      <c r="A81" s="8" t="s">
        <v>53</v>
      </c>
      <c r="B81" s="112"/>
      <c r="C81" s="112"/>
      <c r="D81" s="112"/>
      <c r="E81" s="112"/>
      <c r="F81" s="112"/>
      <c r="G81" s="120"/>
      <c r="H81" s="120"/>
      <c r="I81" s="112"/>
      <c r="J81" s="112"/>
      <c r="K81" s="112"/>
      <c r="L81" s="112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x14ac:dyDescent="0.55000000000000004">
      <c r="A82" s="8" t="s">
        <v>54</v>
      </c>
      <c r="B82" s="112"/>
      <c r="C82" s="112"/>
      <c r="D82" s="112"/>
      <c r="E82" s="112"/>
      <c r="F82" s="112"/>
      <c r="G82" s="120"/>
      <c r="H82" s="120"/>
      <c r="I82" s="112"/>
      <c r="J82" s="112"/>
      <c r="K82" s="112"/>
      <c r="L82" s="112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 x14ac:dyDescent="0.55000000000000004">
      <c r="A83" s="125"/>
      <c r="B83" s="125"/>
      <c r="C83" s="125"/>
      <c r="D83" s="125"/>
      <c r="E83" s="125"/>
      <c r="F83" s="125"/>
      <c r="G83" s="126"/>
      <c r="H83" s="126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 x14ac:dyDescent="0.55000000000000004">
      <c r="A84" s="125"/>
      <c r="B84" s="125"/>
      <c r="C84" s="125"/>
      <c r="D84" s="125"/>
      <c r="E84" s="125"/>
      <c r="F84" s="125"/>
      <c r="G84" s="126"/>
      <c r="H84" s="126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x14ac:dyDescent="0.55000000000000004">
      <c r="A85" s="125"/>
      <c r="B85" s="125"/>
      <c r="C85" s="125"/>
      <c r="D85" s="125"/>
      <c r="E85" s="125"/>
      <c r="F85" s="125"/>
      <c r="G85" s="126"/>
      <c r="H85" s="126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spans="1:26" x14ac:dyDescent="0.55000000000000004">
      <c r="A86" s="125"/>
      <c r="B86" s="125"/>
      <c r="C86" s="125"/>
      <c r="D86" s="125"/>
      <c r="E86" s="125"/>
      <c r="F86" s="125"/>
      <c r="G86" s="126"/>
      <c r="H86" s="126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spans="1:26" x14ac:dyDescent="0.55000000000000004">
      <c r="A87" s="125"/>
      <c r="B87" s="125"/>
      <c r="C87" s="125"/>
      <c r="D87" s="125"/>
      <c r="E87" s="125"/>
      <c r="F87" s="125"/>
      <c r="G87" s="126"/>
      <c r="H87" s="126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spans="1:26" x14ac:dyDescent="0.55000000000000004">
      <c r="A88" s="125"/>
      <c r="B88" s="125"/>
      <c r="C88" s="125"/>
      <c r="D88" s="125"/>
      <c r="E88" s="125"/>
      <c r="F88" s="125"/>
      <c r="G88" s="126"/>
      <c r="H88" s="126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spans="1:26" x14ac:dyDescent="0.55000000000000004">
      <c r="A89" s="125"/>
      <c r="B89" s="125"/>
      <c r="C89" s="125"/>
      <c r="D89" s="125"/>
      <c r="E89" s="125"/>
      <c r="F89" s="125"/>
      <c r="G89" s="126"/>
      <c r="H89" s="126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 x14ac:dyDescent="0.55000000000000004">
      <c r="A90" s="125"/>
      <c r="B90" s="125"/>
      <c r="C90" s="125"/>
      <c r="D90" s="125"/>
      <c r="E90" s="125"/>
      <c r="F90" s="125"/>
      <c r="G90" s="126"/>
      <c r="H90" s="126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x14ac:dyDescent="0.55000000000000004">
      <c r="A91" s="125"/>
      <c r="B91" s="125"/>
      <c r="C91" s="125"/>
      <c r="D91" s="125"/>
      <c r="E91" s="125"/>
      <c r="F91" s="125"/>
      <c r="G91" s="126"/>
      <c r="H91" s="126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x14ac:dyDescent="0.55000000000000004">
      <c r="A92" s="125"/>
      <c r="B92" s="125"/>
      <c r="C92" s="125"/>
      <c r="D92" s="125"/>
      <c r="E92" s="125"/>
      <c r="F92" s="125"/>
      <c r="G92" s="126"/>
      <c r="H92" s="126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x14ac:dyDescent="0.55000000000000004">
      <c r="A93" s="125"/>
      <c r="B93" s="125"/>
      <c r="C93" s="125"/>
      <c r="D93" s="125"/>
      <c r="E93" s="125"/>
      <c r="F93" s="125"/>
      <c r="G93" s="126"/>
      <c r="H93" s="126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spans="1:26" x14ac:dyDescent="0.55000000000000004">
      <c r="A94" s="125"/>
      <c r="B94" s="125"/>
      <c r="C94" s="125"/>
      <c r="D94" s="125"/>
      <c r="E94" s="125"/>
      <c r="F94" s="125"/>
      <c r="G94" s="126"/>
      <c r="H94" s="126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spans="1:26" x14ac:dyDescent="0.55000000000000004">
      <c r="A95" s="125"/>
      <c r="B95" s="125"/>
      <c r="C95" s="125"/>
      <c r="D95" s="125"/>
      <c r="E95" s="125"/>
      <c r="F95" s="125"/>
      <c r="G95" s="126"/>
      <c r="H95" s="126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spans="1:26" x14ac:dyDescent="0.55000000000000004">
      <c r="A96" s="125"/>
      <c r="B96" s="125"/>
      <c r="C96" s="125"/>
      <c r="D96" s="125"/>
      <c r="E96" s="125"/>
      <c r="F96" s="125"/>
      <c r="G96" s="126"/>
      <c r="H96" s="126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spans="1:26" x14ac:dyDescent="0.55000000000000004">
      <c r="A97" s="125"/>
      <c r="B97" s="125"/>
      <c r="C97" s="125"/>
      <c r="D97" s="125"/>
      <c r="E97" s="125"/>
      <c r="F97" s="125"/>
      <c r="G97" s="126"/>
      <c r="H97" s="126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spans="1:26" x14ac:dyDescent="0.55000000000000004">
      <c r="A98" s="125"/>
      <c r="B98" s="125"/>
      <c r="C98" s="125"/>
      <c r="D98" s="125"/>
      <c r="E98" s="125"/>
      <c r="F98" s="125"/>
      <c r="G98" s="126"/>
      <c r="H98" s="126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spans="1:26" x14ac:dyDescent="0.55000000000000004">
      <c r="A99" s="125"/>
      <c r="B99" s="125"/>
      <c r="C99" s="125"/>
      <c r="D99" s="125"/>
      <c r="E99" s="125"/>
      <c r="F99" s="125"/>
      <c r="G99" s="126"/>
      <c r="H99" s="126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1:26" x14ac:dyDescent="0.55000000000000004">
      <c r="A100" s="125"/>
      <c r="B100" s="125"/>
      <c r="C100" s="125"/>
      <c r="D100" s="125"/>
      <c r="E100" s="125"/>
      <c r="F100" s="125"/>
      <c r="G100" s="126"/>
      <c r="H100" s="126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spans="1:26" x14ac:dyDescent="0.55000000000000004">
      <c r="A101" s="125"/>
      <c r="B101" s="125"/>
      <c r="C101" s="125"/>
      <c r="D101" s="125"/>
      <c r="E101" s="125"/>
      <c r="F101" s="125"/>
      <c r="G101" s="126"/>
      <c r="H101" s="126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1:26" x14ac:dyDescent="0.55000000000000004">
      <c r="A102" s="125"/>
      <c r="B102" s="125"/>
      <c r="C102" s="125"/>
      <c r="D102" s="125"/>
      <c r="E102" s="125"/>
      <c r="F102" s="125"/>
      <c r="G102" s="126"/>
      <c r="H102" s="126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spans="1:26" x14ac:dyDescent="0.55000000000000004">
      <c r="A103" s="125"/>
      <c r="B103" s="125"/>
      <c r="C103" s="125"/>
      <c r="D103" s="125"/>
      <c r="E103" s="125"/>
      <c r="F103" s="125"/>
      <c r="G103" s="126"/>
      <c r="H103" s="126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spans="1:26" x14ac:dyDescent="0.55000000000000004">
      <c r="A104" s="125"/>
      <c r="B104" s="125"/>
      <c r="C104" s="125"/>
      <c r="D104" s="125"/>
      <c r="E104" s="125"/>
      <c r="F104" s="125"/>
      <c r="G104" s="126"/>
      <c r="H104" s="126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spans="1:26" x14ac:dyDescent="0.55000000000000004">
      <c r="A105" s="125"/>
      <c r="B105" s="125"/>
      <c r="C105" s="125"/>
      <c r="D105" s="125"/>
      <c r="E105" s="125"/>
      <c r="F105" s="125"/>
      <c r="G105" s="126"/>
      <c r="H105" s="126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spans="1:26" x14ac:dyDescent="0.55000000000000004">
      <c r="A106" s="125"/>
      <c r="B106" s="125"/>
      <c r="C106" s="125"/>
      <c r="D106" s="125"/>
      <c r="E106" s="125"/>
      <c r="F106" s="125"/>
      <c r="G106" s="126"/>
      <c r="H106" s="126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spans="1:26" x14ac:dyDescent="0.55000000000000004">
      <c r="A107" s="125"/>
      <c r="B107" s="125"/>
      <c r="C107" s="125"/>
      <c r="D107" s="125"/>
      <c r="E107" s="125"/>
      <c r="F107" s="125"/>
      <c r="G107" s="126"/>
      <c r="H107" s="126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</sheetData>
  <sheetProtection algorithmName="SHA-512" hashValue="+4TGQJMz1G6GaMBs8WsE0jRDre8OJEwTUb/221N9GbfNxjhKC/6+fHAe004HqxhAthNAfDEoO/lkI+bxHkMp6Q==" saltValue="Tv5x+KcloG3YOX+wFAAU2g==" spinCount="100000" sheet="1" objects="1" scenarios="1" select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shapeId="1025" r:id="rId4">
          <objectPr defaultSize="0" autoPict="0" r:id="rId5">
            <anchor moveWithCells="1">
              <from>
                <xdr:col>0</xdr:col>
                <xdr:colOff>38100</xdr:colOff>
                <xdr:row>45</xdr:row>
                <xdr:rowOff>30480</xdr:rowOff>
              </from>
              <to>
                <xdr:col>5</xdr:col>
                <xdr:colOff>45720</xdr:colOff>
                <xdr:row>58</xdr:row>
                <xdr:rowOff>30480</xdr:rowOff>
              </to>
            </anchor>
          </objectPr>
        </oleObject>
      </mc:Choice>
      <mc:Fallback>
        <oleObject progId="AcroExch.Document.7" shapeId="1025" r:id="rId4"/>
      </mc:Fallback>
    </mc:AlternateContent>
    <mc:AlternateContent xmlns:mc="http://schemas.openxmlformats.org/markup-compatibility/2006">
      <mc:Choice Requires="x14">
        <oleObject progId="AcroExch.Document.7" shapeId="1026" r:id="rId6">
          <objectPr defaultSize="0" autoPict="0" r:id="rId7">
            <anchor moveWithCells="1">
              <from>
                <xdr:col>0</xdr:col>
                <xdr:colOff>45720</xdr:colOff>
                <xdr:row>62</xdr:row>
                <xdr:rowOff>22860</xdr:rowOff>
              </from>
              <to>
                <xdr:col>5</xdr:col>
                <xdr:colOff>7620</xdr:colOff>
                <xdr:row>74</xdr:row>
                <xdr:rowOff>38100</xdr:rowOff>
              </to>
            </anchor>
          </objectPr>
        </oleObject>
      </mc:Choice>
      <mc:Fallback>
        <oleObject progId="AcroExch.Document.7" shapeId="102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A1:J27"/>
  <sheetViews>
    <sheetView workbookViewId="0">
      <selection activeCell="B6" sqref="B6"/>
    </sheetView>
  </sheetViews>
  <sheetFormatPr defaultColWidth="11.41796875" defaultRowHeight="14.4" x14ac:dyDescent="0.55000000000000004"/>
  <cols>
    <col min="1" max="1" width="12.1015625" customWidth="1"/>
    <col min="2" max="7" width="9.1015625" customWidth="1"/>
    <col min="8" max="8" width="6.89453125" customWidth="1"/>
    <col min="9" max="9" width="4" customWidth="1"/>
    <col min="10" max="10" width="5.89453125" customWidth="1"/>
    <col min="11" max="256" width="9.1015625" customWidth="1"/>
    <col min="257" max="257" width="12.1015625" customWidth="1"/>
    <col min="258" max="263" width="9.1015625" customWidth="1"/>
    <col min="264" max="264" width="6.89453125" customWidth="1"/>
    <col min="265" max="265" width="4" customWidth="1"/>
    <col min="266" max="266" width="5.89453125" customWidth="1"/>
    <col min="267" max="512" width="9.1015625" customWidth="1"/>
    <col min="513" max="513" width="12.1015625" customWidth="1"/>
    <col min="514" max="519" width="9.1015625" customWidth="1"/>
    <col min="520" max="520" width="6.89453125" customWidth="1"/>
    <col min="521" max="521" width="4" customWidth="1"/>
    <col min="522" max="522" width="5.89453125" customWidth="1"/>
    <col min="523" max="768" width="9.1015625" customWidth="1"/>
    <col min="769" max="769" width="12.1015625" customWidth="1"/>
    <col min="770" max="775" width="9.1015625" customWidth="1"/>
    <col min="776" max="776" width="6.89453125" customWidth="1"/>
    <col min="777" max="777" width="4" customWidth="1"/>
    <col min="778" max="778" width="5.89453125" customWidth="1"/>
    <col min="779" max="1024" width="9.1015625" customWidth="1"/>
    <col min="1025" max="1025" width="12.1015625" customWidth="1"/>
    <col min="1026" max="1031" width="9.1015625" customWidth="1"/>
    <col min="1032" max="1032" width="6.89453125" customWidth="1"/>
    <col min="1033" max="1033" width="4" customWidth="1"/>
    <col min="1034" max="1034" width="5.89453125" customWidth="1"/>
    <col min="1035" max="1280" width="9.1015625" customWidth="1"/>
    <col min="1281" max="1281" width="12.1015625" customWidth="1"/>
    <col min="1282" max="1287" width="9.1015625" customWidth="1"/>
    <col min="1288" max="1288" width="6.89453125" customWidth="1"/>
    <col min="1289" max="1289" width="4" customWidth="1"/>
    <col min="1290" max="1290" width="5.89453125" customWidth="1"/>
    <col min="1291" max="1536" width="9.1015625" customWidth="1"/>
    <col min="1537" max="1537" width="12.1015625" customWidth="1"/>
    <col min="1538" max="1543" width="9.1015625" customWidth="1"/>
    <col min="1544" max="1544" width="6.89453125" customWidth="1"/>
    <col min="1545" max="1545" width="4" customWidth="1"/>
    <col min="1546" max="1546" width="5.89453125" customWidth="1"/>
    <col min="1547" max="1792" width="9.1015625" customWidth="1"/>
    <col min="1793" max="1793" width="12.1015625" customWidth="1"/>
    <col min="1794" max="1799" width="9.1015625" customWidth="1"/>
    <col min="1800" max="1800" width="6.89453125" customWidth="1"/>
    <col min="1801" max="1801" width="4" customWidth="1"/>
    <col min="1802" max="1802" width="5.89453125" customWidth="1"/>
    <col min="1803" max="2048" width="9.1015625" customWidth="1"/>
    <col min="2049" max="2049" width="12.1015625" customWidth="1"/>
    <col min="2050" max="2055" width="9.1015625" customWidth="1"/>
    <col min="2056" max="2056" width="6.89453125" customWidth="1"/>
    <col min="2057" max="2057" width="4" customWidth="1"/>
    <col min="2058" max="2058" width="5.89453125" customWidth="1"/>
    <col min="2059" max="2304" width="9.1015625" customWidth="1"/>
    <col min="2305" max="2305" width="12.1015625" customWidth="1"/>
    <col min="2306" max="2311" width="9.1015625" customWidth="1"/>
    <col min="2312" max="2312" width="6.89453125" customWidth="1"/>
    <col min="2313" max="2313" width="4" customWidth="1"/>
    <col min="2314" max="2314" width="5.89453125" customWidth="1"/>
    <col min="2315" max="2560" width="9.1015625" customWidth="1"/>
    <col min="2561" max="2561" width="12.1015625" customWidth="1"/>
    <col min="2562" max="2567" width="9.1015625" customWidth="1"/>
    <col min="2568" max="2568" width="6.89453125" customWidth="1"/>
    <col min="2569" max="2569" width="4" customWidth="1"/>
    <col min="2570" max="2570" width="5.89453125" customWidth="1"/>
    <col min="2571" max="2816" width="9.1015625" customWidth="1"/>
    <col min="2817" max="2817" width="12.1015625" customWidth="1"/>
    <col min="2818" max="2823" width="9.1015625" customWidth="1"/>
    <col min="2824" max="2824" width="6.89453125" customWidth="1"/>
    <col min="2825" max="2825" width="4" customWidth="1"/>
    <col min="2826" max="2826" width="5.89453125" customWidth="1"/>
    <col min="2827" max="3072" width="9.1015625" customWidth="1"/>
    <col min="3073" max="3073" width="12.1015625" customWidth="1"/>
    <col min="3074" max="3079" width="9.1015625" customWidth="1"/>
    <col min="3080" max="3080" width="6.89453125" customWidth="1"/>
    <col min="3081" max="3081" width="4" customWidth="1"/>
    <col min="3082" max="3082" width="5.89453125" customWidth="1"/>
    <col min="3083" max="3328" width="9.1015625" customWidth="1"/>
    <col min="3329" max="3329" width="12.1015625" customWidth="1"/>
    <col min="3330" max="3335" width="9.1015625" customWidth="1"/>
    <col min="3336" max="3336" width="6.89453125" customWidth="1"/>
    <col min="3337" max="3337" width="4" customWidth="1"/>
    <col min="3338" max="3338" width="5.89453125" customWidth="1"/>
    <col min="3339" max="3584" width="9.1015625" customWidth="1"/>
    <col min="3585" max="3585" width="12.1015625" customWidth="1"/>
    <col min="3586" max="3591" width="9.1015625" customWidth="1"/>
    <col min="3592" max="3592" width="6.89453125" customWidth="1"/>
    <col min="3593" max="3593" width="4" customWidth="1"/>
    <col min="3594" max="3594" width="5.89453125" customWidth="1"/>
    <col min="3595" max="3840" width="9.1015625" customWidth="1"/>
    <col min="3841" max="3841" width="12.1015625" customWidth="1"/>
    <col min="3842" max="3847" width="9.1015625" customWidth="1"/>
    <col min="3848" max="3848" width="6.89453125" customWidth="1"/>
    <col min="3849" max="3849" width="4" customWidth="1"/>
    <col min="3850" max="3850" width="5.89453125" customWidth="1"/>
    <col min="3851" max="4096" width="9.1015625" customWidth="1"/>
    <col min="4097" max="4097" width="12.1015625" customWidth="1"/>
    <col min="4098" max="4103" width="9.1015625" customWidth="1"/>
    <col min="4104" max="4104" width="6.89453125" customWidth="1"/>
    <col min="4105" max="4105" width="4" customWidth="1"/>
    <col min="4106" max="4106" width="5.89453125" customWidth="1"/>
    <col min="4107" max="4352" width="9.1015625" customWidth="1"/>
    <col min="4353" max="4353" width="12.1015625" customWidth="1"/>
    <col min="4354" max="4359" width="9.1015625" customWidth="1"/>
    <col min="4360" max="4360" width="6.89453125" customWidth="1"/>
    <col min="4361" max="4361" width="4" customWidth="1"/>
    <col min="4362" max="4362" width="5.89453125" customWidth="1"/>
    <col min="4363" max="4608" width="9.1015625" customWidth="1"/>
    <col min="4609" max="4609" width="12.1015625" customWidth="1"/>
    <col min="4610" max="4615" width="9.1015625" customWidth="1"/>
    <col min="4616" max="4616" width="6.89453125" customWidth="1"/>
    <col min="4617" max="4617" width="4" customWidth="1"/>
    <col min="4618" max="4618" width="5.89453125" customWidth="1"/>
    <col min="4619" max="4864" width="9.1015625" customWidth="1"/>
    <col min="4865" max="4865" width="12.1015625" customWidth="1"/>
    <col min="4866" max="4871" width="9.1015625" customWidth="1"/>
    <col min="4872" max="4872" width="6.89453125" customWidth="1"/>
    <col min="4873" max="4873" width="4" customWidth="1"/>
    <col min="4874" max="4874" width="5.89453125" customWidth="1"/>
    <col min="4875" max="5120" width="9.1015625" customWidth="1"/>
    <col min="5121" max="5121" width="12.1015625" customWidth="1"/>
    <col min="5122" max="5127" width="9.1015625" customWidth="1"/>
    <col min="5128" max="5128" width="6.89453125" customWidth="1"/>
    <col min="5129" max="5129" width="4" customWidth="1"/>
    <col min="5130" max="5130" width="5.89453125" customWidth="1"/>
    <col min="5131" max="5376" width="9.1015625" customWidth="1"/>
    <col min="5377" max="5377" width="12.1015625" customWidth="1"/>
    <col min="5378" max="5383" width="9.1015625" customWidth="1"/>
    <col min="5384" max="5384" width="6.89453125" customWidth="1"/>
    <col min="5385" max="5385" width="4" customWidth="1"/>
    <col min="5386" max="5386" width="5.89453125" customWidth="1"/>
    <col min="5387" max="5632" width="9.1015625" customWidth="1"/>
    <col min="5633" max="5633" width="12.1015625" customWidth="1"/>
    <col min="5634" max="5639" width="9.1015625" customWidth="1"/>
    <col min="5640" max="5640" width="6.89453125" customWidth="1"/>
    <col min="5641" max="5641" width="4" customWidth="1"/>
    <col min="5642" max="5642" width="5.89453125" customWidth="1"/>
    <col min="5643" max="5888" width="9.1015625" customWidth="1"/>
    <col min="5889" max="5889" width="12.1015625" customWidth="1"/>
    <col min="5890" max="5895" width="9.1015625" customWidth="1"/>
    <col min="5896" max="5896" width="6.89453125" customWidth="1"/>
    <col min="5897" max="5897" width="4" customWidth="1"/>
    <col min="5898" max="5898" width="5.89453125" customWidth="1"/>
    <col min="5899" max="6144" width="9.1015625" customWidth="1"/>
    <col min="6145" max="6145" width="12.1015625" customWidth="1"/>
    <col min="6146" max="6151" width="9.1015625" customWidth="1"/>
    <col min="6152" max="6152" width="6.89453125" customWidth="1"/>
    <col min="6153" max="6153" width="4" customWidth="1"/>
    <col min="6154" max="6154" width="5.89453125" customWidth="1"/>
    <col min="6155" max="6400" width="9.1015625" customWidth="1"/>
    <col min="6401" max="6401" width="12.1015625" customWidth="1"/>
    <col min="6402" max="6407" width="9.1015625" customWidth="1"/>
    <col min="6408" max="6408" width="6.89453125" customWidth="1"/>
    <col min="6409" max="6409" width="4" customWidth="1"/>
    <col min="6410" max="6410" width="5.89453125" customWidth="1"/>
    <col min="6411" max="6656" width="9.1015625" customWidth="1"/>
    <col min="6657" max="6657" width="12.1015625" customWidth="1"/>
    <col min="6658" max="6663" width="9.1015625" customWidth="1"/>
    <col min="6664" max="6664" width="6.89453125" customWidth="1"/>
    <col min="6665" max="6665" width="4" customWidth="1"/>
    <col min="6666" max="6666" width="5.89453125" customWidth="1"/>
    <col min="6667" max="6912" width="9.1015625" customWidth="1"/>
    <col min="6913" max="6913" width="12.1015625" customWidth="1"/>
    <col min="6914" max="6919" width="9.1015625" customWidth="1"/>
    <col min="6920" max="6920" width="6.89453125" customWidth="1"/>
    <col min="6921" max="6921" width="4" customWidth="1"/>
    <col min="6922" max="6922" width="5.89453125" customWidth="1"/>
    <col min="6923" max="7168" width="9.1015625" customWidth="1"/>
    <col min="7169" max="7169" width="12.1015625" customWidth="1"/>
    <col min="7170" max="7175" width="9.1015625" customWidth="1"/>
    <col min="7176" max="7176" width="6.89453125" customWidth="1"/>
    <col min="7177" max="7177" width="4" customWidth="1"/>
    <col min="7178" max="7178" width="5.89453125" customWidth="1"/>
    <col min="7179" max="7424" width="9.1015625" customWidth="1"/>
    <col min="7425" max="7425" width="12.1015625" customWidth="1"/>
    <col min="7426" max="7431" width="9.1015625" customWidth="1"/>
    <col min="7432" max="7432" width="6.89453125" customWidth="1"/>
    <col min="7433" max="7433" width="4" customWidth="1"/>
    <col min="7434" max="7434" width="5.89453125" customWidth="1"/>
    <col min="7435" max="7680" width="9.1015625" customWidth="1"/>
    <col min="7681" max="7681" width="12.1015625" customWidth="1"/>
    <col min="7682" max="7687" width="9.1015625" customWidth="1"/>
    <col min="7688" max="7688" width="6.89453125" customWidth="1"/>
    <col min="7689" max="7689" width="4" customWidth="1"/>
    <col min="7690" max="7690" width="5.89453125" customWidth="1"/>
    <col min="7691" max="7936" width="9.1015625" customWidth="1"/>
    <col min="7937" max="7937" width="12.1015625" customWidth="1"/>
    <col min="7938" max="7943" width="9.1015625" customWidth="1"/>
    <col min="7944" max="7944" width="6.89453125" customWidth="1"/>
    <col min="7945" max="7945" width="4" customWidth="1"/>
    <col min="7946" max="7946" width="5.89453125" customWidth="1"/>
    <col min="7947" max="8192" width="9.1015625" customWidth="1"/>
    <col min="8193" max="8193" width="12.1015625" customWidth="1"/>
    <col min="8194" max="8199" width="9.1015625" customWidth="1"/>
    <col min="8200" max="8200" width="6.89453125" customWidth="1"/>
    <col min="8201" max="8201" width="4" customWidth="1"/>
    <col min="8202" max="8202" width="5.89453125" customWidth="1"/>
    <col min="8203" max="8448" width="9.1015625" customWidth="1"/>
    <col min="8449" max="8449" width="12.1015625" customWidth="1"/>
    <col min="8450" max="8455" width="9.1015625" customWidth="1"/>
    <col min="8456" max="8456" width="6.89453125" customWidth="1"/>
    <col min="8457" max="8457" width="4" customWidth="1"/>
    <col min="8458" max="8458" width="5.89453125" customWidth="1"/>
    <col min="8459" max="8704" width="9.1015625" customWidth="1"/>
    <col min="8705" max="8705" width="12.1015625" customWidth="1"/>
    <col min="8706" max="8711" width="9.1015625" customWidth="1"/>
    <col min="8712" max="8712" width="6.89453125" customWidth="1"/>
    <col min="8713" max="8713" width="4" customWidth="1"/>
    <col min="8714" max="8714" width="5.89453125" customWidth="1"/>
    <col min="8715" max="8960" width="9.1015625" customWidth="1"/>
    <col min="8961" max="8961" width="12.1015625" customWidth="1"/>
    <col min="8962" max="8967" width="9.1015625" customWidth="1"/>
    <col min="8968" max="8968" width="6.89453125" customWidth="1"/>
    <col min="8969" max="8969" width="4" customWidth="1"/>
    <col min="8970" max="8970" width="5.89453125" customWidth="1"/>
    <col min="8971" max="9216" width="9.1015625" customWidth="1"/>
    <col min="9217" max="9217" width="12.1015625" customWidth="1"/>
    <col min="9218" max="9223" width="9.1015625" customWidth="1"/>
    <col min="9224" max="9224" width="6.89453125" customWidth="1"/>
    <col min="9225" max="9225" width="4" customWidth="1"/>
    <col min="9226" max="9226" width="5.89453125" customWidth="1"/>
    <col min="9227" max="9472" width="9.1015625" customWidth="1"/>
    <col min="9473" max="9473" width="12.1015625" customWidth="1"/>
    <col min="9474" max="9479" width="9.1015625" customWidth="1"/>
    <col min="9480" max="9480" width="6.89453125" customWidth="1"/>
    <col min="9481" max="9481" width="4" customWidth="1"/>
    <col min="9482" max="9482" width="5.89453125" customWidth="1"/>
    <col min="9483" max="9728" width="9.1015625" customWidth="1"/>
    <col min="9729" max="9729" width="12.1015625" customWidth="1"/>
    <col min="9730" max="9735" width="9.1015625" customWidth="1"/>
    <col min="9736" max="9736" width="6.89453125" customWidth="1"/>
    <col min="9737" max="9737" width="4" customWidth="1"/>
    <col min="9738" max="9738" width="5.89453125" customWidth="1"/>
    <col min="9739" max="9984" width="9.1015625" customWidth="1"/>
    <col min="9985" max="9985" width="12.1015625" customWidth="1"/>
    <col min="9986" max="9991" width="9.1015625" customWidth="1"/>
    <col min="9992" max="9992" width="6.89453125" customWidth="1"/>
    <col min="9993" max="9993" width="4" customWidth="1"/>
    <col min="9994" max="9994" width="5.89453125" customWidth="1"/>
    <col min="9995" max="10240" width="9.1015625" customWidth="1"/>
    <col min="10241" max="10241" width="12.1015625" customWidth="1"/>
    <col min="10242" max="10247" width="9.1015625" customWidth="1"/>
    <col min="10248" max="10248" width="6.89453125" customWidth="1"/>
    <col min="10249" max="10249" width="4" customWidth="1"/>
    <col min="10250" max="10250" width="5.89453125" customWidth="1"/>
    <col min="10251" max="10496" width="9.1015625" customWidth="1"/>
    <col min="10497" max="10497" width="12.1015625" customWidth="1"/>
    <col min="10498" max="10503" width="9.1015625" customWidth="1"/>
    <col min="10504" max="10504" width="6.89453125" customWidth="1"/>
    <col min="10505" max="10505" width="4" customWidth="1"/>
    <col min="10506" max="10506" width="5.89453125" customWidth="1"/>
    <col min="10507" max="10752" width="9.1015625" customWidth="1"/>
    <col min="10753" max="10753" width="12.1015625" customWidth="1"/>
    <col min="10754" max="10759" width="9.1015625" customWidth="1"/>
    <col min="10760" max="10760" width="6.89453125" customWidth="1"/>
    <col min="10761" max="10761" width="4" customWidth="1"/>
    <col min="10762" max="10762" width="5.89453125" customWidth="1"/>
    <col min="10763" max="11008" width="9.1015625" customWidth="1"/>
    <col min="11009" max="11009" width="12.1015625" customWidth="1"/>
    <col min="11010" max="11015" width="9.1015625" customWidth="1"/>
    <col min="11016" max="11016" width="6.89453125" customWidth="1"/>
    <col min="11017" max="11017" width="4" customWidth="1"/>
    <col min="11018" max="11018" width="5.89453125" customWidth="1"/>
    <col min="11019" max="11264" width="9.1015625" customWidth="1"/>
    <col min="11265" max="11265" width="12.1015625" customWidth="1"/>
    <col min="11266" max="11271" width="9.1015625" customWidth="1"/>
    <col min="11272" max="11272" width="6.89453125" customWidth="1"/>
    <col min="11273" max="11273" width="4" customWidth="1"/>
    <col min="11274" max="11274" width="5.89453125" customWidth="1"/>
    <col min="11275" max="11520" width="9.1015625" customWidth="1"/>
    <col min="11521" max="11521" width="12.1015625" customWidth="1"/>
    <col min="11522" max="11527" width="9.1015625" customWidth="1"/>
    <col min="11528" max="11528" width="6.89453125" customWidth="1"/>
    <col min="11529" max="11529" width="4" customWidth="1"/>
    <col min="11530" max="11530" width="5.89453125" customWidth="1"/>
    <col min="11531" max="11776" width="9.1015625" customWidth="1"/>
    <col min="11777" max="11777" width="12.1015625" customWidth="1"/>
    <col min="11778" max="11783" width="9.1015625" customWidth="1"/>
    <col min="11784" max="11784" width="6.89453125" customWidth="1"/>
    <col min="11785" max="11785" width="4" customWidth="1"/>
    <col min="11786" max="11786" width="5.89453125" customWidth="1"/>
    <col min="11787" max="12032" width="9.1015625" customWidth="1"/>
    <col min="12033" max="12033" width="12.1015625" customWidth="1"/>
    <col min="12034" max="12039" width="9.1015625" customWidth="1"/>
    <col min="12040" max="12040" width="6.89453125" customWidth="1"/>
    <col min="12041" max="12041" width="4" customWidth="1"/>
    <col min="12042" max="12042" width="5.89453125" customWidth="1"/>
    <col min="12043" max="12288" width="9.1015625" customWidth="1"/>
    <col min="12289" max="12289" width="12.1015625" customWidth="1"/>
    <col min="12290" max="12295" width="9.1015625" customWidth="1"/>
    <col min="12296" max="12296" width="6.89453125" customWidth="1"/>
    <col min="12297" max="12297" width="4" customWidth="1"/>
    <col min="12298" max="12298" width="5.89453125" customWidth="1"/>
    <col min="12299" max="12544" width="9.1015625" customWidth="1"/>
    <col min="12545" max="12545" width="12.1015625" customWidth="1"/>
    <col min="12546" max="12551" width="9.1015625" customWidth="1"/>
    <col min="12552" max="12552" width="6.89453125" customWidth="1"/>
    <col min="12553" max="12553" width="4" customWidth="1"/>
    <col min="12554" max="12554" width="5.89453125" customWidth="1"/>
    <col min="12555" max="12800" width="9.1015625" customWidth="1"/>
    <col min="12801" max="12801" width="12.1015625" customWidth="1"/>
    <col min="12802" max="12807" width="9.1015625" customWidth="1"/>
    <col min="12808" max="12808" width="6.89453125" customWidth="1"/>
    <col min="12809" max="12809" width="4" customWidth="1"/>
    <col min="12810" max="12810" width="5.89453125" customWidth="1"/>
    <col min="12811" max="13056" width="9.1015625" customWidth="1"/>
    <col min="13057" max="13057" width="12.1015625" customWidth="1"/>
    <col min="13058" max="13063" width="9.1015625" customWidth="1"/>
    <col min="13064" max="13064" width="6.89453125" customWidth="1"/>
    <col min="13065" max="13065" width="4" customWidth="1"/>
    <col min="13066" max="13066" width="5.89453125" customWidth="1"/>
    <col min="13067" max="13312" width="9.1015625" customWidth="1"/>
    <col min="13313" max="13313" width="12.1015625" customWidth="1"/>
    <col min="13314" max="13319" width="9.1015625" customWidth="1"/>
    <col min="13320" max="13320" width="6.89453125" customWidth="1"/>
    <col min="13321" max="13321" width="4" customWidth="1"/>
    <col min="13322" max="13322" width="5.89453125" customWidth="1"/>
    <col min="13323" max="13568" width="9.1015625" customWidth="1"/>
    <col min="13569" max="13569" width="12.1015625" customWidth="1"/>
    <col min="13570" max="13575" width="9.1015625" customWidth="1"/>
    <col min="13576" max="13576" width="6.89453125" customWidth="1"/>
    <col min="13577" max="13577" width="4" customWidth="1"/>
    <col min="13578" max="13578" width="5.89453125" customWidth="1"/>
    <col min="13579" max="13824" width="9.1015625" customWidth="1"/>
    <col min="13825" max="13825" width="12.1015625" customWidth="1"/>
    <col min="13826" max="13831" width="9.1015625" customWidth="1"/>
    <col min="13832" max="13832" width="6.89453125" customWidth="1"/>
    <col min="13833" max="13833" width="4" customWidth="1"/>
    <col min="13834" max="13834" width="5.89453125" customWidth="1"/>
    <col min="13835" max="14080" width="9.1015625" customWidth="1"/>
    <col min="14081" max="14081" width="12.1015625" customWidth="1"/>
    <col min="14082" max="14087" width="9.1015625" customWidth="1"/>
    <col min="14088" max="14088" width="6.89453125" customWidth="1"/>
    <col min="14089" max="14089" width="4" customWidth="1"/>
    <col min="14090" max="14090" width="5.89453125" customWidth="1"/>
    <col min="14091" max="14336" width="9.1015625" customWidth="1"/>
    <col min="14337" max="14337" width="12.1015625" customWidth="1"/>
    <col min="14338" max="14343" width="9.1015625" customWidth="1"/>
    <col min="14344" max="14344" width="6.89453125" customWidth="1"/>
    <col min="14345" max="14345" width="4" customWidth="1"/>
    <col min="14346" max="14346" width="5.89453125" customWidth="1"/>
    <col min="14347" max="14592" width="9.1015625" customWidth="1"/>
    <col min="14593" max="14593" width="12.1015625" customWidth="1"/>
    <col min="14594" max="14599" width="9.1015625" customWidth="1"/>
    <col min="14600" max="14600" width="6.89453125" customWidth="1"/>
    <col min="14601" max="14601" width="4" customWidth="1"/>
    <col min="14602" max="14602" width="5.89453125" customWidth="1"/>
    <col min="14603" max="14848" width="9.1015625" customWidth="1"/>
    <col min="14849" max="14849" width="12.1015625" customWidth="1"/>
    <col min="14850" max="14855" width="9.1015625" customWidth="1"/>
    <col min="14856" max="14856" width="6.89453125" customWidth="1"/>
    <col min="14857" max="14857" width="4" customWidth="1"/>
    <col min="14858" max="14858" width="5.89453125" customWidth="1"/>
    <col min="14859" max="15104" width="9.1015625" customWidth="1"/>
    <col min="15105" max="15105" width="12.1015625" customWidth="1"/>
    <col min="15106" max="15111" width="9.1015625" customWidth="1"/>
    <col min="15112" max="15112" width="6.89453125" customWidth="1"/>
    <col min="15113" max="15113" width="4" customWidth="1"/>
    <col min="15114" max="15114" width="5.89453125" customWidth="1"/>
    <col min="15115" max="15360" width="9.1015625" customWidth="1"/>
    <col min="15361" max="15361" width="12.1015625" customWidth="1"/>
    <col min="15362" max="15367" width="9.1015625" customWidth="1"/>
    <col min="15368" max="15368" width="6.89453125" customWidth="1"/>
    <col min="15369" max="15369" width="4" customWidth="1"/>
    <col min="15370" max="15370" width="5.89453125" customWidth="1"/>
    <col min="15371" max="15616" width="9.1015625" customWidth="1"/>
    <col min="15617" max="15617" width="12.1015625" customWidth="1"/>
    <col min="15618" max="15623" width="9.1015625" customWidth="1"/>
    <col min="15624" max="15624" width="6.89453125" customWidth="1"/>
    <col min="15625" max="15625" width="4" customWidth="1"/>
    <col min="15626" max="15626" width="5.89453125" customWidth="1"/>
    <col min="15627" max="15872" width="9.1015625" customWidth="1"/>
    <col min="15873" max="15873" width="12.1015625" customWidth="1"/>
    <col min="15874" max="15879" width="9.1015625" customWidth="1"/>
    <col min="15880" max="15880" width="6.89453125" customWidth="1"/>
    <col min="15881" max="15881" width="4" customWidth="1"/>
    <col min="15882" max="15882" width="5.89453125" customWidth="1"/>
    <col min="15883" max="16128" width="9.1015625" customWidth="1"/>
    <col min="16129" max="16129" width="12.1015625" customWidth="1"/>
    <col min="16130" max="16135" width="9.1015625" customWidth="1"/>
    <col min="16136" max="16136" width="6.89453125" customWidth="1"/>
    <col min="16137" max="16137" width="4" customWidth="1"/>
    <col min="16138" max="16138" width="5.89453125" customWidth="1"/>
    <col min="16139" max="16384" width="9.1015625" customWidth="1"/>
  </cols>
  <sheetData>
    <row r="1" spans="1:6" x14ac:dyDescent="0.55000000000000004">
      <c r="A1" s="21" t="s">
        <v>118</v>
      </c>
      <c r="B1" s="132"/>
      <c r="C1" s="132"/>
      <c r="D1" s="132"/>
      <c r="E1" s="132"/>
      <c r="F1" s="132"/>
    </row>
    <row r="2" spans="1:6" x14ac:dyDescent="0.55000000000000004">
      <c r="A2" s="25"/>
      <c r="B2" s="132"/>
      <c r="C2" s="132"/>
      <c r="D2" s="132"/>
      <c r="E2" s="132"/>
      <c r="F2" s="132"/>
    </row>
    <row r="3" spans="1:6" x14ac:dyDescent="0.55000000000000004">
      <c r="A3" s="25"/>
      <c r="B3" s="132"/>
      <c r="C3" s="132"/>
      <c r="D3" s="132"/>
      <c r="E3" s="132"/>
      <c r="F3" s="132"/>
    </row>
    <row r="4" spans="1:6" ht="14.7" thickBot="1" x14ac:dyDescent="0.6">
      <c r="A4" s="26" t="s">
        <v>4</v>
      </c>
      <c r="B4" s="133"/>
      <c r="C4" s="132"/>
      <c r="D4" s="132"/>
      <c r="E4" s="132"/>
      <c r="F4" s="132"/>
    </row>
    <row r="5" spans="1:6" ht="14.7" thickTop="1" x14ac:dyDescent="0.55000000000000004">
      <c r="A5" s="27" t="s">
        <v>68</v>
      </c>
      <c r="B5" s="119">
        <v>50</v>
      </c>
      <c r="C5" s="27" t="s">
        <v>69</v>
      </c>
      <c r="D5" s="132"/>
      <c r="E5" s="132"/>
      <c r="F5" s="132"/>
    </row>
    <row r="6" spans="1:6" x14ac:dyDescent="0.55000000000000004">
      <c r="A6" s="132" t="s">
        <v>70</v>
      </c>
      <c r="B6" s="119">
        <v>0.33</v>
      </c>
      <c r="C6" s="27" t="s">
        <v>71</v>
      </c>
      <c r="D6" s="132"/>
      <c r="E6" s="132"/>
      <c r="F6" s="132"/>
    </row>
    <row r="7" spans="1:6" x14ac:dyDescent="0.55000000000000004">
      <c r="A7" s="27" t="s">
        <v>72</v>
      </c>
      <c r="B7" s="134">
        <f>1.5*(B6)</f>
        <v>0.495</v>
      </c>
      <c r="C7" s="27" t="s">
        <v>73</v>
      </c>
      <c r="D7" s="132"/>
      <c r="E7" s="132"/>
      <c r="F7" s="132"/>
    </row>
    <row r="8" spans="1:6" x14ac:dyDescent="0.55000000000000004">
      <c r="A8" s="27" t="s">
        <v>74</v>
      </c>
      <c r="B8" s="119">
        <v>0.47</v>
      </c>
      <c r="C8" s="27" t="s">
        <v>75</v>
      </c>
      <c r="D8" s="132"/>
      <c r="E8" s="132"/>
      <c r="F8" s="132"/>
    </row>
    <row r="9" spans="1:6" x14ac:dyDescent="0.55000000000000004">
      <c r="A9" s="28" t="s">
        <v>76</v>
      </c>
      <c r="B9" s="135">
        <v>9</v>
      </c>
      <c r="C9" s="27" t="s">
        <v>77</v>
      </c>
      <c r="D9" s="132"/>
      <c r="E9" s="132"/>
      <c r="F9" s="132"/>
    </row>
    <row r="10" spans="1:6" x14ac:dyDescent="0.55000000000000004">
      <c r="A10" s="29" t="s">
        <v>61</v>
      </c>
      <c r="B10" s="117">
        <v>0</v>
      </c>
      <c r="C10" s="27" t="s">
        <v>119</v>
      </c>
      <c r="D10" s="132"/>
      <c r="E10" s="132"/>
      <c r="F10" s="132"/>
    </row>
    <row r="11" spans="1:6" x14ac:dyDescent="0.55000000000000004">
      <c r="A11" s="132"/>
      <c r="B11" s="136"/>
      <c r="C11" s="27" t="s">
        <v>120</v>
      </c>
      <c r="D11" s="132"/>
      <c r="E11" s="132"/>
      <c r="F11" s="132"/>
    </row>
    <row r="12" spans="1:6" x14ac:dyDescent="0.55000000000000004">
      <c r="A12" s="132"/>
      <c r="B12" s="136"/>
      <c r="C12" s="27"/>
      <c r="D12" s="132"/>
      <c r="E12" s="132"/>
      <c r="F12" s="132"/>
    </row>
    <row r="13" spans="1:6" ht="14.7" thickBot="1" x14ac:dyDescent="0.6">
      <c r="A13" s="26" t="s">
        <v>80</v>
      </c>
      <c r="B13" s="133"/>
      <c r="C13" s="133"/>
      <c r="D13" s="133"/>
      <c r="E13" s="132"/>
      <c r="F13" s="132"/>
    </row>
    <row r="14" spans="1:6" ht="14.7" thickTop="1" x14ac:dyDescent="0.55000000000000004">
      <c r="A14" s="27" t="s">
        <v>81</v>
      </c>
      <c r="B14" s="137">
        <v>0.78</v>
      </c>
      <c r="C14" s="138" t="s">
        <v>82</v>
      </c>
      <c r="D14" s="132"/>
      <c r="E14" s="139"/>
      <c r="F14" s="132"/>
    </row>
    <row r="15" spans="1:6" x14ac:dyDescent="0.55000000000000004">
      <c r="A15" s="27" t="s">
        <v>83</v>
      </c>
      <c r="B15" s="137">
        <f>3.353-0.538*LN(B8)</f>
        <v>3.759202150341582</v>
      </c>
      <c r="C15" s="138" t="s">
        <v>124</v>
      </c>
      <c r="D15" s="132"/>
      <c r="E15" s="132"/>
      <c r="F15" s="132"/>
    </row>
    <row r="16" spans="1:6" x14ac:dyDescent="0.55000000000000004">
      <c r="A16" s="27" t="s">
        <v>96</v>
      </c>
      <c r="B16" s="137">
        <f>IF(B6&gt;=0.1,6.896-3.06*LN(B8)+0.225*LN(B8)^2-3.081*B6+0.803*B6^2-0.55*(B9)+LN(B5)-B10,5.864-3.06*LN(B8)+0.225*LN(B8)^2+9.421*B6+0*B6^2-0.55*(B9)+LN(B5)-B10)</f>
        <v>7.3673721114421458</v>
      </c>
      <c r="C16" s="27" t="s">
        <v>125</v>
      </c>
      <c r="D16" s="132"/>
      <c r="E16" s="132"/>
      <c r="F16" s="132"/>
    </row>
    <row r="17" spans="1:10" x14ac:dyDescent="0.55000000000000004">
      <c r="A17" s="27" t="s">
        <v>85</v>
      </c>
      <c r="B17" s="137">
        <f>B15^2-2*B14*B16</f>
        <v>2.6385003132830267</v>
      </c>
      <c r="C17" s="27" t="s">
        <v>126</v>
      </c>
      <c r="D17" s="132"/>
      <c r="E17" s="132"/>
      <c r="F17" s="132"/>
    </row>
    <row r="18" spans="1:10" x14ac:dyDescent="0.55000000000000004">
      <c r="A18" s="29" t="s">
        <v>87</v>
      </c>
      <c r="B18" s="140">
        <f>(-$B$15+SQRT($B$17))/($B$14)</f>
        <v>-2.7369949123818107</v>
      </c>
      <c r="C18" s="29" t="s">
        <v>127</v>
      </c>
      <c r="D18" s="141"/>
      <c r="E18" s="132"/>
      <c r="F18" s="132"/>
    </row>
    <row r="19" spans="1:10" x14ac:dyDescent="0.55000000000000004">
      <c r="A19" s="132"/>
      <c r="B19" s="142"/>
      <c r="C19" s="132"/>
      <c r="D19" s="142"/>
      <c r="E19" s="132"/>
      <c r="F19" s="132"/>
    </row>
    <row r="20" spans="1:10" ht="14.7" thickBot="1" x14ac:dyDescent="0.6">
      <c r="A20" s="30" t="s">
        <v>89</v>
      </c>
      <c r="B20" s="143"/>
      <c r="C20" s="144"/>
      <c r="D20" s="143"/>
      <c r="E20" s="132"/>
      <c r="F20" s="132"/>
    </row>
    <row r="21" spans="1:10" ht="14.7" thickTop="1" x14ac:dyDescent="0.55000000000000004">
      <c r="A21" s="31" t="s">
        <v>90</v>
      </c>
      <c r="B21" s="145">
        <f>EXP(B18)</f>
        <v>6.4764678288310742E-2</v>
      </c>
      <c r="C21" s="32" t="s">
        <v>91</v>
      </c>
      <c r="D21" s="146"/>
      <c r="E21" s="132"/>
      <c r="F21" s="132"/>
    </row>
    <row r="22" spans="1:10" x14ac:dyDescent="0.55000000000000004">
      <c r="A22" s="28"/>
      <c r="B22" s="33"/>
      <c r="C22" s="34"/>
      <c r="D22" s="35"/>
    </row>
    <row r="23" spans="1:10" x14ac:dyDescent="0.55000000000000004">
      <c r="A23" s="36" t="s">
        <v>92</v>
      </c>
      <c r="I23" s="37">
        <f>(B5)</f>
        <v>50</v>
      </c>
      <c r="J23" s="27" t="s">
        <v>121</v>
      </c>
    </row>
    <row r="27" spans="1:10" x14ac:dyDescent="0.55000000000000004">
      <c r="A27" s="38"/>
      <c r="B27" s="24"/>
      <c r="C27" s="27"/>
    </row>
  </sheetData>
  <sheetProtection algorithmName="SHA-512" hashValue="db+2wLY+F/6w1CLEX0Kwys/EBgFbZx77YWIHvDvDsDa8bIItCFY8Ek8eTBc4PpLSGxKzy5ID+bz+FhDhfNIXQA==" saltValue="hswQmP907yBsmhaU0Xaq8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499984740745262"/>
  </sheetPr>
  <dimension ref="A1:C21"/>
  <sheetViews>
    <sheetView workbookViewId="0">
      <selection activeCell="B31" sqref="B31"/>
    </sheetView>
  </sheetViews>
  <sheetFormatPr defaultColWidth="11.41796875" defaultRowHeight="12.3" x14ac:dyDescent="0.4"/>
  <cols>
    <col min="1" max="1" width="10.68359375" style="41" customWidth="1"/>
    <col min="2" max="2" width="9.1015625" style="41" customWidth="1"/>
    <col min="3" max="3" width="16.41796875" style="41" bestFit="1" customWidth="1"/>
    <col min="4" max="256" width="9.1015625" style="41" customWidth="1"/>
    <col min="257" max="257" width="10.68359375" style="41" customWidth="1"/>
    <col min="258" max="258" width="9.1015625" style="41" customWidth="1"/>
    <col min="259" max="259" width="16.41796875" style="41" bestFit="1" customWidth="1"/>
    <col min="260" max="512" width="9.1015625" style="41" customWidth="1"/>
    <col min="513" max="513" width="10.68359375" style="41" customWidth="1"/>
    <col min="514" max="514" width="9.1015625" style="41" customWidth="1"/>
    <col min="515" max="515" width="16.41796875" style="41" bestFit="1" customWidth="1"/>
    <col min="516" max="768" width="9.1015625" style="41" customWidth="1"/>
    <col min="769" max="769" width="10.68359375" style="41" customWidth="1"/>
    <col min="770" max="770" width="9.1015625" style="41" customWidth="1"/>
    <col min="771" max="771" width="16.41796875" style="41" bestFit="1" customWidth="1"/>
    <col min="772" max="1024" width="9.1015625" style="41" customWidth="1"/>
    <col min="1025" max="1025" width="10.68359375" style="41" customWidth="1"/>
    <col min="1026" max="1026" width="9.1015625" style="41" customWidth="1"/>
    <col min="1027" max="1027" width="16.41796875" style="41" bestFit="1" customWidth="1"/>
    <col min="1028" max="1280" width="9.1015625" style="41" customWidth="1"/>
    <col min="1281" max="1281" width="10.68359375" style="41" customWidth="1"/>
    <col min="1282" max="1282" width="9.1015625" style="41" customWidth="1"/>
    <col min="1283" max="1283" width="16.41796875" style="41" bestFit="1" customWidth="1"/>
    <col min="1284" max="1536" width="9.1015625" style="41" customWidth="1"/>
    <col min="1537" max="1537" width="10.68359375" style="41" customWidth="1"/>
    <col min="1538" max="1538" width="9.1015625" style="41" customWidth="1"/>
    <col min="1539" max="1539" width="16.41796875" style="41" bestFit="1" customWidth="1"/>
    <col min="1540" max="1792" width="9.1015625" style="41" customWidth="1"/>
    <col min="1793" max="1793" width="10.68359375" style="41" customWidth="1"/>
    <col min="1794" max="1794" width="9.1015625" style="41" customWidth="1"/>
    <col min="1795" max="1795" width="16.41796875" style="41" bestFit="1" customWidth="1"/>
    <col min="1796" max="2048" width="9.1015625" style="41" customWidth="1"/>
    <col min="2049" max="2049" width="10.68359375" style="41" customWidth="1"/>
    <col min="2050" max="2050" width="9.1015625" style="41" customWidth="1"/>
    <col min="2051" max="2051" width="16.41796875" style="41" bestFit="1" customWidth="1"/>
    <col min="2052" max="2304" width="9.1015625" style="41" customWidth="1"/>
    <col min="2305" max="2305" width="10.68359375" style="41" customWidth="1"/>
    <col min="2306" max="2306" width="9.1015625" style="41" customWidth="1"/>
    <col min="2307" max="2307" width="16.41796875" style="41" bestFit="1" customWidth="1"/>
    <col min="2308" max="2560" width="9.1015625" style="41" customWidth="1"/>
    <col min="2561" max="2561" width="10.68359375" style="41" customWidth="1"/>
    <col min="2562" max="2562" width="9.1015625" style="41" customWidth="1"/>
    <col min="2563" max="2563" width="16.41796875" style="41" bestFit="1" customWidth="1"/>
    <col min="2564" max="2816" width="9.1015625" style="41" customWidth="1"/>
    <col min="2817" max="2817" width="10.68359375" style="41" customWidth="1"/>
    <col min="2818" max="2818" width="9.1015625" style="41" customWidth="1"/>
    <col min="2819" max="2819" width="16.41796875" style="41" bestFit="1" customWidth="1"/>
    <col min="2820" max="3072" width="9.1015625" style="41" customWidth="1"/>
    <col min="3073" max="3073" width="10.68359375" style="41" customWidth="1"/>
    <col min="3074" max="3074" width="9.1015625" style="41" customWidth="1"/>
    <col min="3075" max="3075" width="16.41796875" style="41" bestFit="1" customWidth="1"/>
    <col min="3076" max="3328" width="9.1015625" style="41" customWidth="1"/>
    <col min="3329" max="3329" width="10.68359375" style="41" customWidth="1"/>
    <col min="3330" max="3330" width="9.1015625" style="41" customWidth="1"/>
    <col min="3331" max="3331" width="16.41796875" style="41" bestFit="1" customWidth="1"/>
    <col min="3332" max="3584" width="9.1015625" style="41" customWidth="1"/>
    <col min="3585" max="3585" width="10.68359375" style="41" customWidth="1"/>
    <col min="3586" max="3586" width="9.1015625" style="41" customWidth="1"/>
    <col min="3587" max="3587" width="16.41796875" style="41" bestFit="1" customWidth="1"/>
    <col min="3588" max="3840" width="9.1015625" style="41" customWidth="1"/>
    <col min="3841" max="3841" width="10.68359375" style="41" customWidth="1"/>
    <col min="3842" max="3842" width="9.1015625" style="41" customWidth="1"/>
    <col min="3843" max="3843" width="16.41796875" style="41" bestFit="1" customWidth="1"/>
    <col min="3844" max="4096" width="9.1015625" style="41" customWidth="1"/>
    <col min="4097" max="4097" width="10.68359375" style="41" customWidth="1"/>
    <col min="4098" max="4098" width="9.1015625" style="41" customWidth="1"/>
    <col min="4099" max="4099" width="16.41796875" style="41" bestFit="1" customWidth="1"/>
    <col min="4100" max="4352" width="9.1015625" style="41" customWidth="1"/>
    <col min="4353" max="4353" width="10.68359375" style="41" customWidth="1"/>
    <col min="4354" max="4354" width="9.1015625" style="41" customWidth="1"/>
    <col min="4355" max="4355" width="16.41796875" style="41" bestFit="1" customWidth="1"/>
    <col min="4356" max="4608" width="9.1015625" style="41" customWidth="1"/>
    <col min="4609" max="4609" width="10.68359375" style="41" customWidth="1"/>
    <col min="4610" max="4610" width="9.1015625" style="41" customWidth="1"/>
    <col min="4611" max="4611" width="16.41796875" style="41" bestFit="1" customWidth="1"/>
    <col min="4612" max="4864" width="9.1015625" style="41" customWidth="1"/>
    <col min="4865" max="4865" width="10.68359375" style="41" customWidth="1"/>
    <col min="4866" max="4866" width="9.1015625" style="41" customWidth="1"/>
    <col min="4867" max="4867" width="16.41796875" style="41" bestFit="1" customWidth="1"/>
    <col min="4868" max="5120" width="9.1015625" style="41" customWidth="1"/>
    <col min="5121" max="5121" width="10.68359375" style="41" customWidth="1"/>
    <col min="5122" max="5122" width="9.1015625" style="41" customWidth="1"/>
    <col min="5123" max="5123" width="16.41796875" style="41" bestFit="1" customWidth="1"/>
    <col min="5124" max="5376" width="9.1015625" style="41" customWidth="1"/>
    <col min="5377" max="5377" width="10.68359375" style="41" customWidth="1"/>
    <col min="5378" max="5378" width="9.1015625" style="41" customWidth="1"/>
    <col min="5379" max="5379" width="16.41796875" style="41" bestFit="1" customWidth="1"/>
    <col min="5380" max="5632" width="9.1015625" style="41" customWidth="1"/>
    <col min="5633" max="5633" width="10.68359375" style="41" customWidth="1"/>
    <col min="5634" max="5634" width="9.1015625" style="41" customWidth="1"/>
    <col min="5635" max="5635" width="16.41796875" style="41" bestFit="1" customWidth="1"/>
    <col min="5636" max="5888" width="9.1015625" style="41" customWidth="1"/>
    <col min="5889" max="5889" width="10.68359375" style="41" customWidth="1"/>
    <col min="5890" max="5890" width="9.1015625" style="41" customWidth="1"/>
    <col min="5891" max="5891" width="16.41796875" style="41" bestFit="1" customWidth="1"/>
    <col min="5892" max="6144" width="9.1015625" style="41" customWidth="1"/>
    <col min="6145" max="6145" width="10.68359375" style="41" customWidth="1"/>
    <col min="6146" max="6146" width="9.1015625" style="41" customWidth="1"/>
    <col min="6147" max="6147" width="16.41796875" style="41" bestFit="1" customWidth="1"/>
    <col min="6148" max="6400" width="9.1015625" style="41" customWidth="1"/>
    <col min="6401" max="6401" width="10.68359375" style="41" customWidth="1"/>
    <col min="6402" max="6402" width="9.1015625" style="41" customWidth="1"/>
    <col min="6403" max="6403" width="16.41796875" style="41" bestFit="1" customWidth="1"/>
    <col min="6404" max="6656" width="9.1015625" style="41" customWidth="1"/>
    <col min="6657" max="6657" width="10.68359375" style="41" customWidth="1"/>
    <col min="6658" max="6658" width="9.1015625" style="41" customWidth="1"/>
    <col min="6659" max="6659" width="16.41796875" style="41" bestFit="1" customWidth="1"/>
    <col min="6660" max="6912" width="9.1015625" style="41" customWidth="1"/>
    <col min="6913" max="6913" width="10.68359375" style="41" customWidth="1"/>
    <col min="6914" max="6914" width="9.1015625" style="41" customWidth="1"/>
    <col min="6915" max="6915" width="16.41796875" style="41" bestFit="1" customWidth="1"/>
    <col min="6916" max="7168" width="9.1015625" style="41" customWidth="1"/>
    <col min="7169" max="7169" width="10.68359375" style="41" customWidth="1"/>
    <col min="7170" max="7170" width="9.1015625" style="41" customWidth="1"/>
    <col min="7171" max="7171" width="16.41796875" style="41" bestFit="1" customWidth="1"/>
    <col min="7172" max="7424" width="9.1015625" style="41" customWidth="1"/>
    <col min="7425" max="7425" width="10.68359375" style="41" customWidth="1"/>
    <col min="7426" max="7426" width="9.1015625" style="41" customWidth="1"/>
    <col min="7427" max="7427" width="16.41796875" style="41" bestFit="1" customWidth="1"/>
    <col min="7428" max="7680" width="9.1015625" style="41" customWidth="1"/>
    <col min="7681" max="7681" width="10.68359375" style="41" customWidth="1"/>
    <col min="7682" max="7682" width="9.1015625" style="41" customWidth="1"/>
    <col min="7683" max="7683" width="16.41796875" style="41" bestFit="1" customWidth="1"/>
    <col min="7684" max="7936" width="9.1015625" style="41" customWidth="1"/>
    <col min="7937" max="7937" width="10.68359375" style="41" customWidth="1"/>
    <col min="7938" max="7938" width="9.1015625" style="41" customWidth="1"/>
    <col min="7939" max="7939" width="16.41796875" style="41" bestFit="1" customWidth="1"/>
    <col min="7940" max="8192" width="9.1015625" style="41" customWidth="1"/>
    <col min="8193" max="8193" width="10.68359375" style="41" customWidth="1"/>
    <col min="8194" max="8194" width="9.1015625" style="41" customWidth="1"/>
    <col min="8195" max="8195" width="16.41796875" style="41" bestFit="1" customWidth="1"/>
    <col min="8196" max="8448" width="9.1015625" style="41" customWidth="1"/>
    <col min="8449" max="8449" width="10.68359375" style="41" customWidth="1"/>
    <col min="8450" max="8450" width="9.1015625" style="41" customWidth="1"/>
    <col min="8451" max="8451" width="16.41796875" style="41" bestFit="1" customWidth="1"/>
    <col min="8452" max="8704" width="9.1015625" style="41" customWidth="1"/>
    <col min="8705" max="8705" width="10.68359375" style="41" customWidth="1"/>
    <col min="8706" max="8706" width="9.1015625" style="41" customWidth="1"/>
    <col min="8707" max="8707" width="16.41796875" style="41" bestFit="1" customWidth="1"/>
    <col min="8708" max="8960" width="9.1015625" style="41" customWidth="1"/>
    <col min="8961" max="8961" width="10.68359375" style="41" customWidth="1"/>
    <col min="8962" max="8962" width="9.1015625" style="41" customWidth="1"/>
    <col min="8963" max="8963" width="16.41796875" style="41" bestFit="1" customWidth="1"/>
    <col min="8964" max="9216" width="9.1015625" style="41" customWidth="1"/>
    <col min="9217" max="9217" width="10.68359375" style="41" customWidth="1"/>
    <col min="9218" max="9218" width="9.1015625" style="41" customWidth="1"/>
    <col min="9219" max="9219" width="16.41796875" style="41" bestFit="1" customWidth="1"/>
    <col min="9220" max="9472" width="9.1015625" style="41" customWidth="1"/>
    <col min="9473" max="9473" width="10.68359375" style="41" customWidth="1"/>
    <col min="9474" max="9474" width="9.1015625" style="41" customWidth="1"/>
    <col min="9475" max="9475" width="16.41796875" style="41" bestFit="1" customWidth="1"/>
    <col min="9476" max="9728" width="9.1015625" style="41" customWidth="1"/>
    <col min="9729" max="9729" width="10.68359375" style="41" customWidth="1"/>
    <col min="9730" max="9730" width="9.1015625" style="41" customWidth="1"/>
    <col min="9731" max="9731" width="16.41796875" style="41" bestFit="1" customWidth="1"/>
    <col min="9732" max="9984" width="9.1015625" style="41" customWidth="1"/>
    <col min="9985" max="9985" width="10.68359375" style="41" customWidth="1"/>
    <col min="9986" max="9986" width="9.1015625" style="41" customWidth="1"/>
    <col min="9987" max="9987" width="16.41796875" style="41" bestFit="1" customWidth="1"/>
    <col min="9988" max="10240" width="9.1015625" style="41" customWidth="1"/>
    <col min="10241" max="10241" width="10.68359375" style="41" customWidth="1"/>
    <col min="10242" max="10242" width="9.1015625" style="41" customWidth="1"/>
    <col min="10243" max="10243" width="16.41796875" style="41" bestFit="1" customWidth="1"/>
    <col min="10244" max="10496" width="9.1015625" style="41" customWidth="1"/>
    <col min="10497" max="10497" width="10.68359375" style="41" customWidth="1"/>
    <col min="10498" max="10498" width="9.1015625" style="41" customWidth="1"/>
    <col min="10499" max="10499" width="16.41796875" style="41" bestFit="1" customWidth="1"/>
    <col min="10500" max="10752" width="9.1015625" style="41" customWidth="1"/>
    <col min="10753" max="10753" width="10.68359375" style="41" customWidth="1"/>
    <col min="10754" max="10754" width="9.1015625" style="41" customWidth="1"/>
    <col min="10755" max="10755" width="16.41796875" style="41" bestFit="1" customWidth="1"/>
    <col min="10756" max="11008" width="9.1015625" style="41" customWidth="1"/>
    <col min="11009" max="11009" width="10.68359375" style="41" customWidth="1"/>
    <col min="11010" max="11010" width="9.1015625" style="41" customWidth="1"/>
    <col min="11011" max="11011" width="16.41796875" style="41" bestFit="1" customWidth="1"/>
    <col min="11012" max="11264" width="9.1015625" style="41" customWidth="1"/>
    <col min="11265" max="11265" width="10.68359375" style="41" customWidth="1"/>
    <col min="11266" max="11266" width="9.1015625" style="41" customWidth="1"/>
    <col min="11267" max="11267" width="16.41796875" style="41" bestFit="1" customWidth="1"/>
    <col min="11268" max="11520" width="9.1015625" style="41" customWidth="1"/>
    <col min="11521" max="11521" width="10.68359375" style="41" customWidth="1"/>
    <col min="11522" max="11522" width="9.1015625" style="41" customWidth="1"/>
    <col min="11523" max="11523" width="16.41796875" style="41" bestFit="1" customWidth="1"/>
    <col min="11524" max="11776" width="9.1015625" style="41" customWidth="1"/>
    <col min="11777" max="11777" width="10.68359375" style="41" customWidth="1"/>
    <col min="11778" max="11778" width="9.1015625" style="41" customWidth="1"/>
    <col min="11779" max="11779" width="16.41796875" style="41" bestFit="1" customWidth="1"/>
    <col min="11780" max="12032" width="9.1015625" style="41" customWidth="1"/>
    <col min="12033" max="12033" width="10.68359375" style="41" customWidth="1"/>
    <col min="12034" max="12034" width="9.1015625" style="41" customWidth="1"/>
    <col min="12035" max="12035" width="16.41796875" style="41" bestFit="1" customWidth="1"/>
    <col min="12036" max="12288" width="9.1015625" style="41" customWidth="1"/>
    <col min="12289" max="12289" width="10.68359375" style="41" customWidth="1"/>
    <col min="12290" max="12290" width="9.1015625" style="41" customWidth="1"/>
    <col min="12291" max="12291" width="16.41796875" style="41" bestFit="1" customWidth="1"/>
    <col min="12292" max="12544" width="9.1015625" style="41" customWidth="1"/>
    <col min="12545" max="12545" width="10.68359375" style="41" customWidth="1"/>
    <col min="12546" max="12546" width="9.1015625" style="41" customWidth="1"/>
    <col min="12547" max="12547" width="16.41796875" style="41" bestFit="1" customWidth="1"/>
    <col min="12548" max="12800" width="9.1015625" style="41" customWidth="1"/>
    <col min="12801" max="12801" width="10.68359375" style="41" customWidth="1"/>
    <col min="12802" max="12802" width="9.1015625" style="41" customWidth="1"/>
    <col min="12803" max="12803" width="16.41796875" style="41" bestFit="1" customWidth="1"/>
    <col min="12804" max="13056" width="9.1015625" style="41" customWidth="1"/>
    <col min="13057" max="13057" width="10.68359375" style="41" customWidth="1"/>
    <col min="13058" max="13058" width="9.1015625" style="41" customWidth="1"/>
    <col min="13059" max="13059" width="16.41796875" style="41" bestFit="1" customWidth="1"/>
    <col min="13060" max="13312" width="9.1015625" style="41" customWidth="1"/>
    <col min="13313" max="13313" width="10.68359375" style="41" customWidth="1"/>
    <col min="13314" max="13314" width="9.1015625" style="41" customWidth="1"/>
    <col min="13315" max="13315" width="16.41796875" style="41" bestFit="1" customWidth="1"/>
    <col min="13316" max="13568" width="9.1015625" style="41" customWidth="1"/>
    <col min="13569" max="13569" width="10.68359375" style="41" customWidth="1"/>
    <col min="13570" max="13570" width="9.1015625" style="41" customWidth="1"/>
    <col min="13571" max="13571" width="16.41796875" style="41" bestFit="1" customWidth="1"/>
    <col min="13572" max="13824" width="9.1015625" style="41" customWidth="1"/>
    <col min="13825" max="13825" width="10.68359375" style="41" customWidth="1"/>
    <col min="13826" max="13826" width="9.1015625" style="41" customWidth="1"/>
    <col min="13827" max="13827" width="16.41796875" style="41" bestFit="1" customWidth="1"/>
    <col min="13828" max="14080" width="9.1015625" style="41" customWidth="1"/>
    <col min="14081" max="14081" width="10.68359375" style="41" customWidth="1"/>
    <col min="14082" max="14082" width="9.1015625" style="41" customWidth="1"/>
    <col min="14083" max="14083" width="16.41796875" style="41" bestFit="1" customWidth="1"/>
    <col min="14084" max="14336" width="9.1015625" style="41" customWidth="1"/>
    <col min="14337" max="14337" width="10.68359375" style="41" customWidth="1"/>
    <col min="14338" max="14338" width="9.1015625" style="41" customWidth="1"/>
    <col min="14339" max="14339" width="16.41796875" style="41" bestFit="1" customWidth="1"/>
    <col min="14340" max="14592" width="9.1015625" style="41" customWidth="1"/>
    <col min="14593" max="14593" width="10.68359375" style="41" customWidth="1"/>
    <col min="14594" max="14594" width="9.1015625" style="41" customWidth="1"/>
    <col min="14595" max="14595" width="16.41796875" style="41" bestFit="1" customWidth="1"/>
    <col min="14596" max="14848" width="9.1015625" style="41" customWidth="1"/>
    <col min="14849" max="14849" width="10.68359375" style="41" customWidth="1"/>
    <col min="14850" max="14850" width="9.1015625" style="41" customWidth="1"/>
    <col min="14851" max="14851" width="16.41796875" style="41" bestFit="1" customWidth="1"/>
    <col min="14852" max="15104" width="9.1015625" style="41" customWidth="1"/>
    <col min="15105" max="15105" width="10.68359375" style="41" customWidth="1"/>
    <col min="15106" max="15106" width="9.1015625" style="41" customWidth="1"/>
    <col min="15107" max="15107" width="16.41796875" style="41" bestFit="1" customWidth="1"/>
    <col min="15108" max="15360" width="9.1015625" style="41" customWidth="1"/>
    <col min="15361" max="15361" width="10.68359375" style="41" customWidth="1"/>
    <col min="15362" max="15362" width="9.1015625" style="41" customWidth="1"/>
    <col min="15363" max="15363" width="16.41796875" style="41" bestFit="1" customWidth="1"/>
    <col min="15364" max="15616" width="9.1015625" style="41" customWidth="1"/>
    <col min="15617" max="15617" width="10.68359375" style="41" customWidth="1"/>
    <col min="15618" max="15618" width="9.1015625" style="41" customWidth="1"/>
    <col min="15619" max="15619" width="16.41796875" style="41" bestFit="1" customWidth="1"/>
    <col min="15620" max="15872" width="9.1015625" style="41" customWidth="1"/>
    <col min="15873" max="15873" width="10.68359375" style="41" customWidth="1"/>
    <col min="15874" max="15874" width="9.1015625" style="41" customWidth="1"/>
    <col min="15875" max="15875" width="16.41796875" style="41" bestFit="1" customWidth="1"/>
    <col min="15876" max="16128" width="9.1015625" style="41" customWidth="1"/>
    <col min="16129" max="16129" width="10.68359375" style="41" customWidth="1"/>
    <col min="16130" max="16130" width="9.1015625" style="41" customWidth="1"/>
    <col min="16131" max="16131" width="16.41796875" style="41" bestFit="1" customWidth="1"/>
    <col min="16132" max="16384" width="9.1015625" style="41" customWidth="1"/>
  </cols>
  <sheetData>
    <row r="1" spans="1:3" x14ac:dyDescent="0.4">
      <c r="A1" s="82" t="s">
        <v>55</v>
      </c>
    </row>
    <row r="2" spans="1:3" ht="14.4" x14ac:dyDescent="0.55000000000000004">
      <c r="A2" s="41" t="s">
        <v>99</v>
      </c>
    </row>
    <row r="4" spans="1:3" x14ac:dyDescent="0.4">
      <c r="A4" s="41" t="s">
        <v>56</v>
      </c>
      <c r="B4" s="83">
        <v>-1.76</v>
      </c>
    </row>
    <row r="5" spans="1:3" x14ac:dyDescent="0.4">
      <c r="A5" s="41" t="s">
        <v>57</v>
      </c>
      <c r="B5" s="83">
        <v>-3.22</v>
      </c>
    </row>
    <row r="6" spans="1:3" x14ac:dyDescent="0.4">
      <c r="A6" s="41" t="s">
        <v>58</v>
      </c>
      <c r="B6" s="83">
        <v>-0.484178</v>
      </c>
    </row>
    <row r="7" spans="1:3" x14ac:dyDescent="0.4">
      <c r="A7" s="41" t="s">
        <v>59</v>
      </c>
      <c r="B7" s="83">
        <v>3.52</v>
      </c>
    </row>
    <row r="9" spans="1:3" x14ac:dyDescent="0.4">
      <c r="A9" s="82" t="s">
        <v>60</v>
      </c>
    </row>
    <row r="10" spans="1:3" x14ac:dyDescent="0.4">
      <c r="A10" s="41" t="s">
        <v>100</v>
      </c>
    </row>
    <row r="12" spans="1:3" x14ac:dyDescent="0.4">
      <c r="A12" s="41" t="s">
        <v>101</v>
      </c>
      <c r="B12" s="41" t="s">
        <v>102</v>
      </c>
      <c r="C12" s="41" t="s">
        <v>103</v>
      </c>
    </row>
    <row r="13" spans="1:3" x14ac:dyDescent="0.4">
      <c r="A13" s="41" t="s">
        <v>56</v>
      </c>
      <c r="B13" s="41">
        <v>-1.1000000000000001</v>
      </c>
      <c r="C13" s="41">
        <v>-0.22</v>
      </c>
    </row>
    <row r="14" spans="1:3" x14ac:dyDescent="0.4">
      <c r="A14" s="41" t="s">
        <v>57</v>
      </c>
      <c r="B14" s="41">
        <v>-2.83</v>
      </c>
    </row>
    <row r="15" spans="1:3" x14ac:dyDescent="0.4">
      <c r="A15" s="41" t="s">
        <v>58</v>
      </c>
      <c r="B15" s="41">
        <v>-0.33300000000000002</v>
      </c>
    </row>
    <row r="16" spans="1:3" x14ac:dyDescent="0.4">
      <c r="A16" s="41" t="s">
        <v>59</v>
      </c>
      <c r="B16" s="41">
        <v>0.56599999999999995</v>
      </c>
    </row>
    <row r="17" spans="1:2" x14ac:dyDescent="0.4">
      <c r="A17" s="41" t="s">
        <v>61</v>
      </c>
      <c r="B17" s="41">
        <v>3.04</v>
      </c>
    </row>
    <row r="18" spans="1:2" x14ac:dyDescent="0.4">
      <c r="A18" s="41" t="s">
        <v>62</v>
      </c>
      <c r="B18" s="41">
        <v>-0.24399999999999999</v>
      </c>
    </row>
    <row r="19" spans="1:2" x14ac:dyDescent="0.4">
      <c r="A19" s="41" t="s">
        <v>20</v>
      </c>
      <c r="B19" s="41">
        <v>1.5</v>
      </c>
    </row>
    <row r="20" spans="1:2" x14ac:dyDescent="0.4">
      <c r="A20" s="41" t="s">
        <v>63</v>
      </c>
      <c r="B20" s="41">
        <v>0.27800000000000002</v>
      </c>
    </row>
    <row r="21" spans="1:2" x14ac:dyDescent="0.4">
      <c r="A21" s="84" t="s">
        <v>64</v>
      </c>
      <c r="B21" s="85">
        <v>0.66</v>
      </c>
    </row>
  </sheetData>
  <sheetProtection algorithmName="SHA-512" hashValue="NXGyVdsgveTjlWdWiN8MmiOjF1XzyR5icMs/WNM1ehOW4JOQG9LjC10NIW7xN2c+BepLUYqSnnDd5X1Wi8TCtA==" saltValue="T6/duNbGhHhGO+hR3zUMjQ==" spinCount="100000" sheet="1" selectLockedCell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</sheetPr>
  <dimension ref="A1:K25"/>
  <sheetViews>
    <sheetView workbookViewId="0">
      <selection activeCell="D7" sqref="D7"/>
    </sheetView>
  </sheetViews>
  <sheetFormatPr defaultColWidth="11.41796875" defaultRowHeight="14.4" x14ac:dyDescent="0.55000000000000004"/>
  <cols>
    <col min="1" max="1" width="12.1015625" customWidth="1"/>
    <col min="2" max="2" width="12.89453125" customWidth="1"/>
    <col min="3" max="3" width="16.41796875" bestFit="1" customWidth="1"/>
    <col min="4" max="256" width="9.1015625" customWidth="1"/>
    <col min="257" max="257" width="10.68359375" customWidth="1"/>
    <col min="258" max="258" width="9.1015625" customWidth="1"/>
    <col min="259" max="259" width="16.41796875" bestFit="1" customWidth="1"/>
    <col min="260" max="512" width="9.1015625" customWidth="1"/>
    <col min="513" max="513" width="10.68359375" customWidth="1"/>
    <col min="514" max="514" width="9.1015625" customWidth="1"/>
    <col min="515" max="515" width="16.41796875" bestFit="1" customWidth="1"/>
    <col min="516" max="768" width="9.1015625" customWidth="1"/>
    <col min="769" max="769" width="10.68359375" customWidth="1"/>
    <col min="770" max="770" width="9.1015625" customWidth="1"/>
    <col min="771" max="771" width="16.41796875" bestFit="1" customWidth="1"/>
    <col min="772" max="1024" width="9.1015625" customWidth="1"/>
    <col min="1025" max="1025" width="10.68359375" customWidth="1"/>
    <col min="1026" max="1026" width="9.1015625" customWidth="1"/>
    <col min="1027" max="1027" width="16.41796875" bestFit="1" customWidth="1"/>
    <col min="1028" max="1280" width="9.1015625" customWidth="1"/>
    <col min="1281" max="1281" width="10.68359375" customWidth="1"/>
    <col min="1282" max="1282" width="9.1015625" customWidth="1"/>
    <col min="1283" max="1283" width="16.41796875" bestFit="1" customWidth="1"/>
    <col min="1284" max="1536" width="9.1015625" customWidth="1"/>
    <col min="1537" max="1537" width="10.68359375" customWidth="1"/>
    <col min="1538" max="1538" width="9.1015625" customWidth="1"/>
    <col min="1539" max="1539" width="16.41796875" bestFit="1" customWidth="1"/>
    <col min="1540" max="1792" width="9.1015625" customWidth="1"/>
    <col min="1793" max="1793" width="10.68359375" customWidth="1"/>
    <col min="1794" max="1794" width="9.1015625" customWidth="1"/>
    <col min="1795" max="1795" width="16.41796875" bestFit="1" customWidth="1"/>
    <col min="1796" max="2048" width="9.1015625" customWidth="1"/>
    <col min="2049" max="2049" width="10.68359375" customWidth="1"/>
    <col min="2050" max="2050" width="9.1015625" customWidth="1"/>
    <col min="2051" max="2051" width="16.41796875" bestFit="1" customWidth="1"/>
    <col min="2052" max="2304" width="9.1015625" customWidth="1"/>
    <col min="2305" max="2305" width="10.68359375" customWidth="1"/>
    <col min="2306" max="2306" width="9.1015625" customWidth="1"/>
    <col min="2307" max="2307" width="16.41796875" bestFit="1" customWidth="1"/>
    <col min="2308" max="2560" width="9.1015625" customWidth="1"/>
    <col min="2561" max="2561" width="10.68359375" customWidth="1"/>
    <col min="2562" max="2562" width="9.1015625" customWidth="1"/>
    <col min="2563" max="2563" width="16.41796875" bestFit="1" customWidth="1"/>
    <col min="2564" max="2816" width="9.1015625" customWidth="1"/>
    <col min="2817" max="2817" width="10.68359375" customWidth="1"/>
    <col min="2818" max="2818" width="9.1015625" customWidth="1"/>
    <col min="2819" max="2819" width="16.41796875" bestFit="1" customWidth="1"/>
    <col min="2820" max="3072" width="9.1015625" customWidth="1"/>
    <col min="3073" max="3073" width="10.68359375" customWidth="1"/>
    <col min="3074" max="3074" width="9.1015625" customWidth="1"/>
    <col min="3075" max="3075" width="16.41796875" bestFit="1" customWidth="1"/>
    <col min="3076" max="3328" width="9.1015625" customWidth="1"/>
    <col min="3329" max="3329" width="10.68359375" customWidth="1"/>
    <col min="3330" max="3330" width="9.1015625" customWidth="1"/>
    <col min="3331" max="3331" width="16.41796875" bestFit="1" customWidth="1"/>
    <col min="3332" max="3584" width="9.1015625" customWidth="1"/>
    <col min="3585" max="3585" width="10.68359375" customWidth="1"/>
    <col min="3586" max="3586" width="9.1015625" customWidth="1"/>
    <col min="3587" max="3587" width="16.41796875" bestFit="1" customWidth="1"/>
    <col min="3588" max="3840" width="9.1015625" customWidth="1"/>
    <col min="3841" max="3841" width="10.68359375" customWidth="1"/>
    <col min="3842" max="3842" width="9.1015625" customWidth="1"/>
    <col min="3843" max="3843" width="16.41796875" bestFit="1" customWidth="1"/>
    <col min="3844" max="4096" width="9.1015625" customWidth="1"/>
    <col min="4097" max="4097" width="10.68359375" customWidth="1"/>
    <col min="4098" max="4098" width="9.1015625" customWidth="1"/>
    <col min="4099" max="4099" width="16.41796875" bestFit="1" customWidth="1"/>
    <col min="4100" max="4352" width="9.1015625" customWidth="1"/>
    <col min="4353" max="4353" width="10.68359375" customWidth="1"/>
    <col min="4354" max="4354" width="9.1015625" customWidth="1"/>
    <col min="4355" max="4355" width="16.41796875" bestFit="1" customWidth="1"/>
    <col min="4356" max="4608" width="9.1015625" customWidth="1"/>
    <col min="4609" max="4609" width="10.68359375" customWidth="1"/>
    <col min="4610" max="4610" width="9.1015625" customWidth="1"/>
    <col min="4611" max="4611" width="16.41796875" bestFit="1" customWidth="1"/>
    <col min="4612" max="4864" width="9.1015625" customWidth="1"/>
    <col min="4865" max="4865" width="10.68359375" customWidth="1"/>
    <col min="4866" max="4866" width="9.1015625" customWidth="1"/>
    <col min="4867" max="4867" width="16.41796875" bestFit="1" customWidth="1"/>
    <col min="4868" max="5120" width="9.1015625" customWidth="1"/>
    <col min="5121" max="5121" width="10.68359375" customWidth="1"/>
    <col min="5122" max="5122" width="9.1015625" customWidth="1"/>
    <col min="5123" max="5123" width="16.41796875" bestFit="1" customWidth="1"/>
    <col min="5124" max="5376" width="9.1015625" customWidth="1"/>
    <col min="5377" max="5377" width="10.68359375" customWidth="1"/>
    <col min="5378" max="5378" width="9.1015625" customWidth="1"/>
    <col min="5379" max="5379" width="16.41796875" bestFit="1" customWidth="1"/>
    <col min="5380" max="5632" width="9.1015625" customWidth="1"/>
    <col min="5633" max="5633" width="10.68359375" customWidth="1"/>
    <col min="5634" max="5634" width="9.1015625" customWidth="1"/>
    <col min="5635" max="5635" width="16.41796875" bestFit="1" customWidth="1"/>
    <col min="5636" max="5888" width="9.1015625" customWidth="1"/>
    <col min="5889" max="5889" width="10.68359375" customWidth="1"/>
    <col min="5890" max="5890" width="9.1015625" customWidth="1"/>
    <col min="5891" max="5891" width="16.41796875" bestFit="1" customWidth="1"/>
    <col min="5892" max="6144" width="9.1015625" customWidth="1"/>
    <col min="6145" max="6145" width="10.68359375" customWidth="1"/>
    <col min="6146" max="6146" width="9.1015625" customWidth="1"/>
    <col min="6147" max="6147" width="16.41796875" bestFit="1" customWidth="1"/>
    <col min="6148" max="6400" width="9.1015625" customWidth="1"/>
    <col min="6401" max="6401" width="10.68359375" customWidth="1"/>
    <col min="6402" max="6402" width="9.1015625" customWidth="1"/>
    <col min="6403" max="6403" width="16.41796875" bestFit="1" customWidth="1"/>
    <col min="6404" max="6656" width="9.1015625" customWidth="1"/>
    <col min="6657" max="6657" width="10.68359375" customWidth="1"/>
    <col min="6658" max="6658" width="9.1015625" customWidth="1"/>
    <col min="6659" max="6659" width="16.41796875" bestFit="1" customWidth="1"/>
    <col min="6660" max="6912" width="9.1015625" customWidth="1"/>
    <col min="6913" max="6913" width="10.68359375" customWidth="1"/>
    <col min="6914" max="6914" width="9.1015625" customWidth="1"/>
    <col min="6915" max="6915" width="16.41796875" bestFit="1" customWidth="1"/>
    <col min="6916" max="7168" width="9.1015625" customWidth="1"/>
    <col min="7169" max="7169" width="10.68359375" customWidth="1"/>
    <col min="7170" max="7170" width="9.1015625" customWidth="1"/>
    <col min="7171" max="7171" width="16.41796875" bestFit="1" customWidth="1"/>
    <col min="7172" max="7424" width="9.1015625" customWidth="1"/>
    <col min="7425" max="7425" width="10.68359375" customWidth="1"/>
    <col min="7426" max="7426" width="9.1015625" customWidth="1"/>
    <col min="7427" max="7427" width="16.41796875" bestFit="1" customWidth="1"/>
    <col min="7428" max="7680" width="9.1015625" customWidth="1"/>
    <col min="7681" max="7681" width="10.68359375" customWidth="1"/>
    <col min="7682" max="7682" width="9.1015625" customWidth="1"/>
    <col min="7683" max="7683" width="16.41796875" bestFit="1" customWidth="1"/>
    <col min="7684" max="7936" width="9.1015625" customWidth="1"/>
    <col min="7937" max="7937" width="10.68359375" customWidth="1"/>
    <col min="7938" max="7938" width="9.1015625" customWidth="1"/>
    <col min="7939" max="7939" width="16.41796875" bestFit="1" customWidth="1"/>
    <col min="7940" max="8192" width="9.1015625" customWidth="1"/>
    <col min="8193" max="8193" width="10.68359375" customWidth="1"/>
    <col min="8194" max="8194" width="9.1015625" customWidth="1"/>
    <col min="8195" max="8195" width="16.41796875" bestFit="1" customWidth="1"/>
    <col min="8196" max="8448" width="9.1015625" customWidth="1"/>
    <col min="8449" max="8449" width="10.68359375" customWidth="1"/>
    <col min="8450" max="8450" width="9.1015625" customWidth="1"/>
    <col min="8451" max="8451" width="16.41796875" bestFit="1" customWidth="1"/>
    <col min="8452" max="8704" width="9.1015625" customWidth="1"/>
    <col min="8705" max="8705" width="10.68359375" customWidth="1"/>
    <col min="8706" max="8706" width="9.1015625" customWidth="1"/>
    <col min="8707" max="8707" width="16.41796875" bestFit="1" customWidth="1"/>
    <col min="8708" max="8960" width="9.1015625" customWidth="1"/>
    <col min="8961" max="8961" width="10.68359375" customWidth="1"/>
    <col min="8962" max="8962" width="9.1015625" customWidth="1"/>
    <col min="8963" max="8963" width="16.41796875" bestFit="1" customWidth="1"/>
    <col min="8964" max="9216" width="9.1015625" customWidth="1"/>
    <col min="9217" max="9217" width="10.68359375" customWidth="1"/>
    <col min="9218" max="9218" width="9.1015625" customWidth="1"/>
    <col min="9219" max="9219" width="16.41796875" bestFit="1" customWidth="1"/>
    <col min="9220" max="9472" width="9.1015625" customWidth="1"/>
    <col min="9473" max="9473" width="10.68359375" customWidth="1"/>
    <col min="9474" max="9474" width="9.1015625" customWidth="1"/>
    <col min="9475" max="9475" width="16.41796875" bestFit="1" customWidth="1"/>
    <col min="9476" max="9728" width="9.1015625" customWidth="1"/>
    <col min="9729" max="9729" width="10.68359375" customWidth="1"/>
    <col min="9730" max="9730" width="9.1015625" customWidth="1"/>
    <col min="9731" max="9731" width="16.41796875" bestFit="1" customWidth="1"/>
    <col min="9732" max="9984" width="9.1015625" customWidth="1"/>
    <col min="9985" max="9985" width="10.68359375" customWidth="1"/>
    <col min="9986" max="9986" width="9.1015625" customWidth="1"/>
    <col min="9987" max="9987" width="16.41796875" bestFit="1" customWidth="1"/>
    <col min="9988" max="10240" width="9.1015625" customWidth="1"/>
    <col min="10241" max="10241" width="10.68359375" customWidth="1"/>
    <col min="10242" max="10242" width="9.1015625" customWidth="1"/>
    <col min="10243" max="10243" width="16.41796875" bestFit="1" customWidth="1"/>
    <col min="10244" max="10496" width="9.1015625" customWidth="1"/>
    <col min="10497" max="10497" width="10.68359375" customWidth="1"/>
    <col min="10498" max="10498" width="9.1015625" customWidth="1"/>
    <col min="10499" max="10499" width="16.41796875" bestFit="1" customWidth="1"/>
    <col min="10500" max="10752" width="9.1015625" customWidth="1"/>
    <col min="10753" max="10753" width="10.68359375" customWidth="1"/>
    <col min="10754" max="10754" width="9.1015625" customWidth="1"/>
    <col min="10755" max="10755" width="16.41796875" bestFit="1" customWidth="1"/>
    <col min="10756" max="11008" width="9.1015625" customWidth="1"/>
    <col min="11009" max="11009" width="10.68359375" customWidth="1"/>
    <col min="11010" max="11010" width="9.1015625" customWidth="1"/>
    <col min="11011" max="11011" width="16.41796875" bestFit="1" customWidth="1"/>
    <col min="11012" max="11264" width="9.1015625" customWidth="1"/>
    <col min="11265" max="11265" width="10.68359375" customWidth="1"/>
    <col min="11266" max="11266" width="9.1015625" customWidth="1"/>
    <col min="11267" max="11267" width="16.41796875" bestFit="1" customWidth="1"/>
    <col min="11268" max="11520" width="9.1015625" customWidth="1"/>
    <col min="11521" max="11521" width="10.68359375" customWidth="1"/>
    <col min="11522" max="11522" width="9.1015625" customWidth="1"/>
    <col min="11523" max="11523" width="16.41796875" bestFit="1" customWidth="1"/>
    <col min="11524" max="11776" width="9.1015625" customWidth="1"/>
    <col min="11777" max="11777" width="10.68359375" customWidth="1"/>
    <col min="11778" max="11778" width="9.1015625" customWidth="1"/>
    <col min="11779" max="11779" width="16.41796875" bestFit="1" customWidth="1"/>
    <col min="11780" max="12032" width="9.1015625" customWidth="1"/>
    <col min="12033" max="12033" width="10.68359375" customWidth="1"/>
    <col min="12034" max="12034" width="9.1015625" customWidth="1"/>
    <col min="12035" max="12035" width="16.41796875" bestFit="1" customWidth="1"/>
    <col min="12036" max="12288" width="9.1015625" customWidth="1"/>
    <col min="12289" max="12289" width="10.68359375" customWidth="1"/>
    <col min="12290" max="12290" width="9.1015625" customWidth="1"/>
    <col min="12291" max="12291" width="16.41796875" bestFit="1" customWidth="1"/>
    <col min="12292" max="12544" width="9.1015625" customWidth="1"/>
    <col min="12545" max="12545" width="10.68359375" customWidth="1"/>
    <col min="12546" max="12546" width="9.1015625" customWidth="1"/>
    <col min="12547" max="12547" width="16.41796875" bestFit="1" customWidth="1"/>
    <col min="12548" max="12800" width="9.1015625" customWidth="1"/>
    <col min="12801" max="12801" width="10.68359375" customWidth="1"/>
    <col min="12802" max="12802" width="9.1015625" customWidth="1"/>
    <col min="12803" max="12803" width="16.41796875" bestFit="1" customWidth="1"/>
    <col min="12804" max="13056" width="9.1015625" customWidth="1"/>
    <col min="13057" max="13057" width="10.68359375" customWidth="1"/>
    <col min="13058" max="13058" width="9.1015625" customWidth="1"/>
    <col min="13059" max="13059" width="16.41796875" bestFit="1" customWidth="1"/>
    <col min="13060" max="13312" width="9.1015625" customWidth="1"/>
    <col min="13313" max="13313" width="10.68359375" customWidth="1"/>
    <col min="13314" max="13314" width="9.1015625" customWidth="1"/>
    <col min="13315" max="13315" width="16.41796875" bestFit="1" customWidth="1"/>
    <col min="13316" max="13568" width="9.1015625" customWidth="1"/>
    <col min="13569" max="13569" width="10.68359375" customWidth="1"/>
    <col min="13570" max="13570" width="9.1015625" customWidth="1"/>
    <col min="13571" max="13571" width="16.41796875" bestFit="1" customWidth="1"/>
    <col min="13572" max="13824" width="9.1015625" customWidth="1"/>
    <col min="13825" max="13825" width="10.68359375" customWidth="1"/>
    <col min="13826" max="13826" width="9.1015625" customWidth="1"/>
    <col min="13827" max="13827" width="16.41796875" bestFit="1" customWidth="1"/>
    <col min="13828" max="14080" width="9.1015625" customWidth="1"/>
    <col min="14081" max="14081" width="10.68359375" customWidth="1"/>
    <col min="14082" max="14082" width="9.1015625" customWidth="1"/>
    <col min="14083" max="14083" width="16.41796875" bestFit="1" customWidth="1"/>
    <col min="14084" max="14336" width="9.1015625" customWidth="1"/>
    <col min="14337" max="14337" width="10.68359375" customWidth="1"/>
    <col min="14338" max="14338" width="9.1015625" customWidth="1"/>
    <col min="14339" max="14339" width="16.41796875" bestFit="1" customWidth="1"/>
    <col min="14340" max="14592" width="9.1015625" customWidth="1"/>
    <col min="14593" max="14593" width="10.68359375" customWidth="1"/>
    <col min="14594" max="14594" width="9.1015625" customWidth="1"/>
    <col min="14595" max="14595" width="16.41796875" bestFit="1" customWidth="1"/>
    <col min="14596" max="14848" width="9.1015625" customWidth="1"/>
    <col min="14849" max="14849" width="10.68359375" customWidth="1"/>
    <col min="14850" max="14850" width="9.1015625" customWidth="1"/>
    <col min="14851" max="14851" width="16.41796875" bestFit="1" customWidth="1"/>
    <col min="14852" max="15104" width="9.1015625" customWidth="1"/>
    <col min="15105" max="15105" width="10.68359375" customWidth="1"/>
    <col min="15106" max="15106" width="9.1015625" customWidth="1"/>
    <col min="15107" max="15107" width="16.41796875" bestFit="1" customWidth="1"/>
    <col min="15108" max="15360" width="9.1015625" customWidth="1"/>
    <col min="15361" max="15361" width="10.68359375" customWidth="1"/>
    <col min="15362" max="15362" width="9.1015625" customWidth="1"/>
    <col min="15363" max="15363" width="16.41796875" bestFit="1" customWidth="1"/>
    <col min="15364" max="15616" width="9.1015625" customWidth="1"/>
    <col min="15617" max="15617" width="10.68359375" customWidth="1"/>
    <col min="15618" max="15618" width="9.1015625" customWidth="1"/>
    <col min="15619" max="15619" width="16.41796875" bestFit="1" customWidth="1"/>
    <col min="15620" max="15872" width="9.1015625" customWidth="1"/>
    <col min="15873" max="15873" width="10.68359375" customWidth="1"/>
    <col min="15874" max="15874" width="9.1015625" customWidth="1"/>
    <col min="15875" max="15875" width="16.41796875" bestFit="1" customWidth="1"/>
    <col min="15876" max="16128" width="9.1015625" customWidth="1"/>
    <col min="16129" max="16129" width="10.68359375" customWidth="1"/>
    <col min="16130" max="16130" width="9.1015625" customWidth="1"/>
    <col min="16131" max="16131" width="16.41796875" bestFit="1" customWidth="1"/>
    <col min="16132" max="16384" width="9.1015625" customWidth="1"/>
  </cols>
  <sheetData>
    <row r="1" spans="1:11" x14ac:dyDescent="0.55000000000000004">
      <c r="A1" s="21" t="s">
        <v>55</v>
      </c>
    </row>
    <row r="2" spans="1:11" x14ac:dyDescent="0.55000000000000004">
      <c r="A2" t="s">
        <v>117</v>
      </c>
    </row>
    <row r="4" spans="1:11" x14ac:dyDescent="0.55000000000000004">
      <c r="A4" s="148" t="s">
        <v>98</v>
      </c>
      <c r="B4" s="148"/>
      <c r="D4" s="148" t="s">
        <v>65</v>
      </c>
      <c r="E4" s="148"/>
      <c r="G4" s="148"/>
      <c r="H4" s="148"/>
    </row>
    <row r="5" spans="1:11" x14ac:dyDescent="0.55000000000000004">
      <c r="A5" t="s">
        <v>56</v>
      </c>
      <c r="B5" s="22">
        <v>-2.64</v>
      </c>
      <c r="C5" s="22"/>
      <c r="D5" t="s">
        <v>56</v>
      </c>
      <c r="E5" s="22">
        <v>-3.5310000000000001</v>
      </c>
      <c r="G5" s="22"/>
      <c r="H5" s="22"/>
      <c r="K5" s="22"/>
    </row>
    <row r="6" spans="1:11" x14ac:dyDescent="0.55000000000000004">
      <c r="A6" t="s">
        <v>57</v>
      </c>
      <c r="B6" s="22">
        <v>-3.2</v>
      </c>
      <c r="C6" s="22"/>
      <c r="D6" t="s">
        <v>57</v>
      </c>
      <c r="E6" s="22">
        <v>-4.7830000000000004</v>
      </c>
      <c r="G6" s="22"/>
      <c r="H6" s="22"/>
      <c r="K6" s="22"/>
    </row>
    <row r="7" spans="1:11" x14ac:dyDescent="0.55000000000000004">
      <c r="A7" t="s">
        <v>58</v>
      </c>
      <c r="B7" s="22">
        <v>-0.17</v>
      </c>
      <c r="C7" s="22"/>
      <c r="D7" t="s">
        <v>58</v>
      </c>
      <c r="E7" s="22">
        <v>-0.34200000000000003</v>
      </c>
      <c r="G7" s="22"/>
      <c r="H7" s="22"/>
      <c r="K7" s="22"/>
    </row>
    <row r="8" spans="1:11" x14ac:dyDescent="0.55000000000000004">
      <c r="A8" t="s">
        <v>59</v>
      </c>
      <c r="B8" s="22">
        <v>-0.49</v>
      </c>
      <c r="C8" s="22"/>
      <c r="D8" t="s">
        <v>59</v>
      </c>
      <c r="E8" s="22">
        <v>-0.3</v>
      </c>
      <c r="G8" s="22"/>
      <c r="H8" s="22"/>
      <c r="K8" s="22"/>
    </row>
    <row r="9" spans="1:11" x14ac:dyDescent="0.55000000000000004">
      <c r="A9" t="s">
        <v>61</v>
      </c>
      <c r="B9" s="22">
        <v>2.0939999999999999</v>
      </c>
      <c r="C9" s="22"/>
      <c r="D9" t="s">
        <v>61</v>
      </c>
      <c r="E9" s="22">
        <v>-0.67200000000000004</v>
      </c>
      <c r="G9" s="22"/>
      <c r="H9" s="22"/>
      <c r="K9" s="22"/>
    </row>
    <row r="10" spans="1:11" x14ac:dyDescent="0.55000000000000004">
      <c r="A10" t="s">
        <v>62</v>
      </c>
      <c r="B10" s="22">
        <v>2.9079999999999999</v>
      </c>
      <c r="C10" s="22"/>
      <c r="D10" t="s">
        <v>62</v>
      </c>
      <c r="E10" s="22">
        <v>2.6579999999999999</v>
      </c>
      <c r="G10" s="22"/>
      <c r="H10" s="22"/>
      <c r="K10" s="22"/>
    </row>
    <row r="12" spans="1:11" x14ac:dyDescent="0.55000000000000004">
      <c r="A12" s="21" t="s">
        <v>60</v>
      </c>
    </row>
    <row r="13" spans="1:11" x14ac:dyDescent="0.55000000000000004">
      <c r="A13" t="s">
        <v>123</v>
      </c>
    </row>
    <row r="15" spans="1:11" x14ac:dyDescent="0.55000000000000004">
      <c r="A15" s="41" t="s">
        <v>101</v>
      </c>
      <c r="B15" s="41" t="s">
        <v>102</v>
      </c>
      <c r="C15" s="41"/>
      <c r="D15" s="39"/>
    </row>
    <row r="16" spans="1:11" x14ac:dyDescent="0.55000000000000004">
      <c r="A16" t="s">
        <v>56</v>
      </c>
      <c r="B16" s="40">
        <f>+IF('Seismic Displacement_Subduction'!B9&lt;0.1,-6.896+1.032,IF(AND('Seismic Displacement_Subduction'!B9&gt;=0.1,'Seismic Displacement_Subduction'!B9&lt;=2),-6.896,-6.896))</f>
        <v>-6.8959999999999999</v>
      </c>
      <c r="C16" s="85"/>
      <c r="D16" s="39"/>
    </row>
    <row r="17" spans="1:8" x14ac:dyDescent="0.55000000000000004">
      <c r="A17" t="s">
        <v>57</v>
      </c>
      <c r="B17" s="40">
        <v>-3.3530000000000002</v>
      </c>
      <c r="D17" s="39"/>
    </row>
    <row r="18" spans="1:8" x14ac:dyDescent="0.55000000000000004">
      <c r="A18" t="s">
        <v>58</v>
      </c>
      <c r="B18" s="40">
        <v>-0.39</v>
      </c>
      <c r="D18" s="39"/>
    </row>
    <row r="19" spans="1:8" x14ac:dyDescent="0.55000000000000004">
      <c r="A19" t="s">
        <v>59</v>
      </c>
      <c r="B19" s="40">
        <v>0.53800000000000003</v>
      </c>
      <c r="D19" s="39"/>
    </row>
    <row r="20" spans="1:8" x14ac:dyDescent="0.55000000000000004">
      <c r="A20" t="s">
        <v>61</v>
      </c>
      <c r="B20" s="40">
        <v>3.06</v>
      </c>
      <c r="D20" s="39"/>
    </row>
    <row r="21" spans="1:8" x14ac:dyDescent="0.55000000000000004">
      <c r="A21" t="s">
        <v>62</v>
      </c>
      <c r="B21" s="40">
        <v>-0.22500000000000001</v>
      </c>
      <c r="D21" s="39"/>
    </row>
    <row r="22" spans="1:8" x14ac:dyDescent="0.55000000000000004">
      <c r="A22" t="s">
        <v>20</v>
      </c>
      <c r="B22" s="40">
        <f>+IF('Seismic Displacement_Subduction'!B9&lt;0.1,3.081-12.502,IF(AND('Seismic Displacement_Subduction'!B9&gt;=0.1,'Seismic Displacement_Subduction'!B9&lt;=2),3.081,3.081))</f>
        <v>3.081</v>
      </c>
    </row>
    <row r="23" spans="1:8" x14ac:dyDescent="0.55000000000000004">
      <c r="A23" t="s">
        <v>63</v>
      </c>
      <c r="B23" s="40">
        <v>0.55000000000000004</v>
      </c>
      <c r="C23" s="39"/>
    </row>
    <row r="24" spans="1:8" x14ac:dyDescent="0.55000000000000004">
      <c r="A24" t="s">
        <v>122</v>
      </c>
      <c r="B24">
        <f>+IF(AND('Seismic Displacement_Subduction'!B9&gt;=0.1,'Seismic Displacement_Subduction'!B9&lt;=2),-0.803,0)</f>
        <v>-0.80300000000000005</v>
      </c>
      <c r="D24" s="23"/>
      <c r="E24" s="24"/>
      <c r="H24" s="24"/>
    </row>
    <row r="25" spans="1:8" x14ac:dyDescent="0.55000000000000004">
      <c r="A25" s="23" t="s">
        <v>64</v>
      </c>
      <c r="B25" s="24">
        <v>0.73</v>
      </c>
    </row>
  </sheetData>
  <sheetProtection algorithmName="SHA-512" hashValue="Y23uus4w7q+/4WjdvaSO0kbnK3g1Ovce1pfiRhAem2BDYDNA0CZF6efxyFuM2AlU5xRERM5AUR7Maj8Q1TisVA==" saltValue="gNk4KjUgsuuihXwlMo6Nrg==" spinCount="100000" sheet="1" objects="1" scenarios="1" selectLockedCells="1"/>
  <mergeCells count="3">
    <mergeCell ref="A4:B4"/>
    <mergeCell ref="D4:E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Seismic Displacement_Crustal</vt:lpstr>
      <vt:lpstr>Pseudo Seismic Coeff_Crustal</vt:lpstr>
      <vt:lpstr>Seismic Displacement_Subduction</vt:lpstr>
      <vt:lpstr>Pseudo. Seismic Coeff_ Subduc.</vt:lpstr>
      <vt:lpstr>Model Coefficients_Crustal</vt:lpstr>
      <vt:lpstr>Model Coefficients_Subduction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Pajaro Miranda</dc:creator>
  <cp:lastModifiedBy>JD Bray-2</cp:lastModifiedBy>
  <dcterms:created xsi:type="dcterms:W3CDTF">2016-06-06T22:12:46Z</dcterms:created>
  <dcterms:modified xsi:type="dcterms:W3CDTF">2017-05-18T17:44:11Z</dcterms:modified>
</cp:coreProperties>
</file>